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1900" windowHeight="10620" activeTab="2"/>
  </bookViews>
  <sheets>
    <sheet name="PV" sheetId="1" r:id="rId1"/>
    <sheet name="Wind" sheetId="2" r:id="rId2"/>
    <sheet name="CSP" sheetId="3" r:id="rId3"/>
    <sheet name="Coal" sheetId="5" r:id="rId4"/>
    <sheet name="CPI" sheetId="4" r:id="rId5"/>
    <sheet name="Sources" sheetId="6" r:id="rId6"/>
  </sheets>
  <calcPr calcId="152511"/>
</workbook>
</file>

<file path=xl/calcChain.xml><?xml version="1.0" encoding="utf-8"?>
<calcChain xmlns="http://schemas.openxmlformats.org/spreadsheetml/2006/main">
  <c r="I30" i="2" l="1"/>
  <c r="J30" i="3"/>
  <c r="H30" i="3"/>
  <c r="I32" i="3" l="1"/>
  <c r="I35" i="3"/>
  <c r="I30" i="3"/>
  <c r="H32" i="3"/>
  <c r="H35" i="3"/>
  <c r="H29" i="3"/>
  <c r="H28" i="3"/>
  <c r="J32" i="3"/>
  <c r="J35" i="3"/>
  <c r="T13" i="4"/>
  <c r="U13" i="4"/>
  <c r="V13" i="4"/>
  <c r="X13" i="4"/>
  <c r="Y13" i="4"/>
  <c r="Z13" i="4"/>
  <c r="U14" i="4"/>
  <c r="V14" i="4"/>
  <c r="X14" i="4"/>
  <c r="Y14" i="4"/>
  <c r="Z14" i="4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Z33" i="5"/>
  <c r="Z32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20" i="5"/>
  <c r="Y13" i="5"/>
  <c r="Y15" i="5"/>
  <c r="X13" i="5"/>
  <c r="X15" i="5"/>
  <c r="W13" i="5"/>
  <c r="W15" i="5"/>
  <c r="V13" i="5"/>
  <c r="V15" i="5"/>
  <c r="U13" i="5"/>
  <c r="U15" i="5"/>
  <c r="T13" i="5"/>
  <c r="T15" i="5"/>
  <c r="S13" i="5"/>
  <c r="S15" i="5"/>
  <c r="R13" i="5"/>
  <c r="R15" i="5"/>
  <c r="Q13" i="5"/>
  <c r="Q15" i="5"/>
  <c r="P13" i="5"/>
  <c r="P15" i="5"/>
  <c r="O13" i="5"/>
  <c r="O15" i="5"/>
  <c r="N13" i="5"/>
  <c r="N15" i="5"/>
  <c r="M13" i="5"/>
  <c r="M15" i="5"/>
  <c r="L13" i="5"/>
  <c r="L15" i="5"/>
  <c r="K13" i="5"/>
  <c r="K15" i="5"/>
  <c r="J13" i="5"/>
  <c r="J15" i="5"/>
  <c r="I13" i="5"/>
  <c r="I15" i="5"/>
  <c r="H13" i="5"/>
  <c r="H15" i="5"/>
  <c r="G13" i="5"/>
  <c r="G15" i="5"/>
  <c r="Y12" i="5"/>
  <c r="Y14" i="5"/>
  <c r="X12" i="5"/>
  <c r="X14" i="5"/>
  <c r="W12" i="5"/>
  <c r="W14" i="5"/>
  <c r="V12" i="5"/>
  <c r="V14" i="5"/>
  <c r="U12" i="5"/>
  <c r="U14" i="5"/>
  <c r="T12" i="5"/>
  <c r="T14" i="5"/>
  <c r="S12" i="5"/>
  <c r="S14" i="5"/>
  <c r="R12" i="5"/>
  <c r="R14" i="5"/>
  <c r="Q12" i="5"/>
  <c r="Q14" i="5"/>
  <c r="P12" i="5"/>
  <c r="P14" i="5"/>
  <c r="O12" i="5"/>
  <c r="O14" i="5"/>
  <c r="N12" i="5"/>
  <c r="N14" i="5"/>
  <c r="M12" i="5"/>
  <c r="M14" i="5"/>
  <c r="L12" i="5"/>
  <c r="L14" i="5"/>
  <c r="K12" i="5"/>
  <c r="K14" i="5"/>
  <c r="J12" i="5"/>
  <c r="J14" i="5"/>
  <c r="I12" i="5"/>
  <c r="I14" i="5"/>
  <c r="H12" i="5"/>
  <c r="H14" i="5"/>
  <c r="G12" i="5"/>
  <c r="G14" i="5"/>
  <c r="Y6" i="5"/>
  <c r="Y8" i="5"/>
  <c r="X6" i="5"/>
  <c r="X8" i="5"/>
  <c r="W6" i="5"/>
  <c r="W8" i="5"/>
  <c r="V6" i="5"/>
  <c r="V8" i="5"/>
  <c r="U6" i="5"/>
  <c r="U8" i="5"/>
  <c r="T6" i="5"/>
  <c r="T8" i="5"/>
  <c r="S6" i="5"/>
  <c r="S8" i="5"/>
  <c r="R6" i="5"/>
  <c r="R8" i="5"/>
  <c r="Q6" i="5"/>
  <c r="Q8" i="5"/>
  <c r="P6" i="5"/>
  <c r="P8" i="5"/>
  <c r="O6" i="5"/>
  <c r="O8" i="5"/>
  <c r="N6" i="5"/>
  <c r="N8" i="5"/>
  <c r="M6" i="5"/>
  <c r="M8" i="5"/>
  <c r="L6" i="5"/>
  <c r="L8" i="5"/>
  <c r="K6" i="5"/>
  <c r="K8" i="5"/>
  <c r="J6" i="5"/>
  <c r="J8" i="5"/>
  <c r="I6" i="5"/>
  <c r="I8" i="5"/>
  <c r="H6" i="5"/>
  <c r="H8" i="5"/>
  <c r="G6" i="5"/>
  <c r="G8" i="5"/>
  <c r="F6" i="5"/>
  <c r="F8" i="5"/>
  <c r="E6" i="5"/>
  <c r="E8" i="5"/>
  <c r="Y5" i="5"/>
  <c r="Y7" i="5"/>
  <c r="X5" i="5"/>
  <c r="X7" i="5"/>
  <c r="W5" i="5"/>
  <c r="W7" i="5"/>
  <c r="V5" i="5"/>
  <c r="V7" i="5"/>
  <c r="U5" i="5"/>
  <c r="U7" i="5"/>
  <c r="T5" i="5"/>
  <c r="T7" i="5"/>
  <c r="S5" i="5"/>
  <c r="S7" i="5"/>
  <c r="R5" i="5"/>
  <c r="R7" i="5"/>
  <c r="Q5" i="5"/>
  <c r="Q7" i="5"/>
  <c r="P5" i="5"/>
  <c r="P7" i="5"/>
  <c r="O5" i="5"/>
  <c r="O7" i="5"/>
  <c r="N5" i="5"/>
  <c r="N7" i="5"/>
  <c r="M5" i="5"/>
  <c r="M7" i="5"/>
  <c r="L5" i="5"/>
  <c r="L7" i="5"/>
  <c r="K5" i="5"/>
  <c r="K7" i="5"/>
  <c r="J5" i="5"/>
  <c r="J7" i="5"/>
  <c r="I5" i="5"/>
  <c r="I7" i="5"/>
  <c r="H5" i="5"/>
  <c r="H7" i="5"/>
  <c r="G5" i="5"/>
  <c r="G7" i="5"/>
  <c r="F5" i="5"/>
  <c r="F7" i="5"/>
  <c r="E5" i="5"/>
  <c r="E7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J23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5" i="4"/>
  <c r="S8" i="4"/>
  <c r="R8" i="4"/>
  <c r="Q8" i="4"/>
  <c r="P8" i="4"/>
  <c r="O8" i="4"/>
  <c r="N8" i="4"/>
  <c r="M8" i="4"/>
  <c r="L8" i="4"/>
  <c r="K8" i="4"/>
  <c r="J8" i="4"/>
  <c r="I8" i="4"/>
  <c r="H8" i="4"/>
  <c r="F8" i="4"/>
  <c r="E8" i="4"/>
  <c r="D8" i="4"/>
  <c r="G28" i="3"/>
  <c r="F28" i="3"/>
  <c r="G29" i="3"/>
  <c r="F29" i="3"/>
  <c r="J20" i="2"/>
  <c r="J22" i="2"/>
  <c r="J19" i="2"/>
  <c r="J21" i="2"/>
  <c r="O18" i="3"/>
  <c r="P18" i="3"/>
  <c r="Q18" i="3"/>
  <c r="R18" i="3"/>
  <c r="S18" i="3"/>
  <c r="T18" i="3"/>
  <c r="U18" i="3"/>
  <c r="V18" i="3"/>
  <c r="W18" i="3"/>
  <c r="X18" i="3"/>
  <c r="Y18" i="3"/>
  <c r="Y20" i="3"/>
  <c r="Y22" i="3"/>
  <c r="X20" i="3"/>
  <c r="X22" i="3"/>
  <c r="W20" i="3"/>
  <c r="W22" i="3"/>
  <c r="V20" i="3"/>
  <c r="V22" i="3"/>
  <c r="U20" i="3"/>
  <c r="U22" i="3"/>
  <c r="T20" i="3"/>
  <c r="T22" i="3"/>
  <c r="S20" i="3"/>
  <c r="S22" i="3"/>
  <c r="R20" i="3"/>
  <c r="R22" i="3"/>
  <c r="Q20" i="3"/>
  <c r="Q22" i="3"/>
  <c r="P20" i="3"/>
  <c r="P22" i="3"/>
  <c r="O20" i="3"/>
  <c r="O22" i="3"/>
  <c r="K18" i="3"/>
  <c r="L18" i="3"/>
  <c r="M18" i="3"/>
  <c r="N18" i="3"/>
  <c r="N20" i="3"/>
  <c r="N22" i="3"/>
  <c r="M20" i="3"/>
  <c r="M22" i="3"/>
  <c r="L20" i="3"/>
  <c r="L22" i="3"/>
  <c r="K20" i="3"/>
  <c r="K22" i="3"/>
  <c r="J20" i="3"/>
  <c r="J22" i="3"/>
  <c r="Y17" i="3"/>
  <c r="Y19" i="3"/>
  <c r="Y21" i="3"/>
  <c r="X17" i="3"/>
  <c r="X19" i="3"/>
  <c r="X21" i="3"/>
  <c r="W17" i="3"/>
  <c r="W19" i="3"/>
  <c r="W21" i="3"/>
  <c r="V17" i="3"/>
  <c r="V19" i="3"/>
  <c r="V21" i="3"/>
  <c r="U17" i="3"/>
  <c r="U19" i="3"/>
  <c r="U21" i="3"/>
  <c r="T17" i="3"/>
  <c r="T19" i="3"/>
  <c r="T21" i="3"/>
  <c r="S17" i="3"/>
  <c r="S19" i="3"/>
  <c r="S21" i="3"/>
  <c r="R17" i="3"/>
  <c r="R19" i="3"/>
  <c r="R21" i="3"/>
  <c r="Q17" i="3"/>
  <c r="Q19" i="3"/>
  <c r="Q21" i="3"/>
  <c r="P17" i="3"/>
  <c r="P19" i="3"/>
  <c r="P21" i="3"/>
  <c r="O17" i="3"/>
  <c r="O19" i="3"/>
  <c r="O21" i="3"/>
  <c r="N17" i="3"/>
  <c r="N19" i="3"/>
  <c r="N21" i="3"/>
  <c r="M17" i="3"/>
  <c r="M19" i="3"/>
  <c r="M21" i="3"/>
  <c r="L17" i="3"/>
  <c r="L19" i="3"/>
  <c r="L21" i="3"/>
  <c r="J19" i="3"/>
  <c r="J21" i="3"/>
  <c r="K17" i="3"/>
  <c r="K19" i="3"/>
  <c r="U18" i="2"/>
  <c r="K18" i="2"/>
  <c r="L18" i="2"/>
  <c r="M18" i="2"/>
  <c r="N18" i="2"/>
  <c r="O18" i="2"/>
  <c r="P18" i="2"/>
  <c r="Q18" i="2"/>
  <c r="R18" i="2"/>
  <c r="S18" i="2"/>
  <c r="T18" i="2"/>
  <c r="V18" i="2"/>
  <c r="W18" i="2"/>
  <c r="X18" i="2"/>
  <c r="Y18" i="2"/>
  <c r="Y20" i="2"/>
  <c r="Y22" i="2"/>
  <c r="X20" i="2"/>
  <c r="X22" i="2"/>
  <c r="W20" i="2"/>
  <c r="W22" i="2"/>
  <c r="V20" i="2"/>
  <c r="V22" i="2"/>
  <c r="U20" i="2"/>
  <c r="U22" i="2"/>
  <c r="T20" i="2"/>
  <c r="T22" i="2"/>
  <c r="S20" i="2"/>
  <c r="S22" i="2"/>
  <c r="R20" i="2"/>
  <c r="R22" i="2"/>
  <c r="Q20" i="2"/>
  <c r="Q22" i="2"/>
  <c r="P20" i="2"/>
  <c r="P22" i="2"/>
  <c r="O20" i="2"/>
  <c r="O22" i="2"/>
  <c r="N20" i="2"/>
  <c r="N22" i="2"/>
  <c r="M20" i="2"/>
  <c r="M22" i="2"/>
  <c r="L20" i="2"/>
  <c r="L22" i="2"/>
  <c r="K20" i="2"/>
  <c r="K22" i="2"/>
  <c r="Y17" i="2"/>
  <c r="Y19" i="2"/>
  <c r="Y21" i="2"/>
  <c r="X17" i="2"/>
  <c r="X19" i="2"/>
  <c r="X21" i="2"/>
  <c r="W17" i="2"/>
  <c r="W19" i="2"/>
  <c r="W21" i="2"/>
  <c r="V17" i="2"/>
  <c r="V19" i="2"/>
  <c r="V21" i="2"/>
  <c r="U17" i="2"/>
  <c r="U19" i="2"/>
  <c r="U21" i="2"/>
  <c r="T17" i="2"/>
  <c r="T19" i="2"/>
  <c r="T21" i="2"/>
  <c r="S17" i="2"/>
  <c r="S19" i="2"/>
  <c r="S21" i="2"/>
  <c r="R17" i="2"/>
  <c r="R19" i="2"/>
  <c r="R21" i="2"/>
  <c r="Q17" i="2"/>
  <c r="Q19" i="2"/>
  <c r="Q21" i="2"/>
  <c r="P17" i="2"/>
  <c r="P19" i="2"/>
  <c r="P21" i="2"/>
  <c r="O17" i="2"/>
  <c r="O19" i="2"/>
  <c r="O21" i="2"/>
  <c r="N17" i="2"/>
  <c r="N19" i="2"/>
  <c r="N21" i="2"/>
  <c r="M17" i="2"/>
  <c r="M19" i="2"/>
  <c r="M21" i="2"/>
  <c r="L17" i="2"/>
  <c r="L19" i="2"/>
  <c r="L21" i="2"/>
  <c r="K17" i="2"/>
  <c r="K19" i="2"/>
  <c r="S18" i="1"/>
  <c r="T18" i="1"/>
  <c r="U18" i="1"/>
  <c r="V18" i="1"/>
  <c r="W18" i="1"/>
  <c r="X18" i="1"/>
  <c r="Y18" i="1"/>
  <c r="Y20" i="1"/>
  <c r="Y22" i="1"/>
  <c r="X20" i="1"/>
  <c r="X22" i="1"/>
  <c r="W20" i="1"/>
  <c r="W22" i="1"/>
  <c r="V20" i="1"/>
  <c r="V22" i="1"/>
  <c r="U20" i="1"/>
  <c r="U22" i="1"/>
  <c r="T20" i="1"/>
  <c r="T22" i="1"/>
  <c r="S20" i="1"/>
  <c r="S22" i="1"/>
  <c r="K18" i="1"/>
  <c r="L18" i="1"/>
  <c r="M18" i="1"/>
  <c r="N18" i="1"/>
  <c r="O18" i="1"/>
  <c r="P18" i="1"/>
  <c r="Q18" i="1"/>
  <c r="R18" i="1"/>
  <c r="R20" i="1"/>
  <c r="R22" i="1"/>
  <c r="Q20" i="1"/>
  <c r="Q22" i="1"/>
  <c r="P20" i="1"/>
  <c r="P22" i="1"/>
  <c r="O20" i="1"/>
  <c r="O22" i="1"/>
  <c r="N20" i="1"/>
  <c r="N22" i="1"/>
  <c r="M20" i="1"/>
  <c r="M22" i="1"/>
  <c r="L20" i="1"/>
  <c r="L22" i="1"/>
  <c r="K20" i="1"/>
  <c r="K22" i="1"/>
  <c r="J20" i="1"/>
  <c r="J22" i="1"/>
  <c r="Y17" i="1"/>
  <c r="Y19" i="1"/>
  <c r="Y21" i="1"/>
  <c r="X17" i="1"/>
  <c r="X19" i="1"/>
  <c r="X21" i="1"/>
  <c r="W17" i="1"/>
  <c r="W19" i="1"/>
  <c r="W21" i="1"/>
  <c r="V17" i="1"/>
  <c r="V19" i="1"/>
  <c r="V21" i="1"/>
  <c r="U17" i="1"/>
  <c r="U19" i="1"/>
  <c r="U21" i="1"/>
  <c r="T17" i="1"/>
  <c r="T19" i="1"/>
  <c r="T21" i="1"/>
  <c r="S17" i="1"/>
  <c r="S19" i="1"/>
  <c r="S21" i="1"/>
  <c r="R17" i="1"/>
  <c r="R19" i="1"/>
  <c r="R21" i="1"/>
  <c r="Q17" i="1"/>
  <c r="Q19" i="1"/>
  <c r="Q21" i="1"/>
  <c r="P17" i="1"/>
  <c r="P19" i="1"/>
  <c r="P21" i="1"/>
  <c r="O17" i="1"/>
  <c r="O19" i="1"/>
  <c r="O21" i="1"/>
  <c r="N17" i="1"/>
  <c r="N19" i="1"/>
  <c r="N21" i="1"/>
  <c r="M17" i="1"/>
  <c r="M19" i="1"/>
  <c r="M21" i="1"/>
  <c r="L17" i="1"/>
  <c r="L19" i="1"/>
  <c r="L21" i="1"/>
  <c r="K17" i="1"/>
  <c r="K19" i="1"/>
  <c r="K21" i="1"/>
  <c r="J19" i="1"/>
  <c r="J21" i="1"/>
  <c r="L20" i="4"/>
  <c r="L19" i="4"/>
  <c r="L18" i="4"/>
  <c r="L17" i="4"/>
  <c r="L16" i="4"/>
  <c r="L15" i="4"/>
  <c r="L14" i="4"/>
  <c r="L13" i="4"/>
  <c r="L12" i="4"/>
  <c r="L11" i="4"/>
  <c r="L10" i="4"/>
  <c r="L9" i="4"/>
  <c r="L7" i="4"/>
  <c r="L6" i="4"/>
  <c r="L5" i="4"/>
  <c r="D13" i="4"/>
  <c r="E13" i="4"/>
  <c r="F13" i="4"/>
  <c r="H13" i="4"/>
  <c r="I13" i="4"/>
  <c r="J13" i="4"/>
  <c r="K13" i="4"/>
  <c r="M13" i="4"/>
  <c r="N13" i="4"/>
  <c r="O13" i="4"/>
  <c r="P13" i="4"/>
  <c r="Q13" i="4"/>
  <c r="R13" i="4"/>
  <c r="S13" i="4"/>
  <c r="I29" i="2"/>
  <c r="K21" i="2"/>
  <c r="K21" i="3"/>
  <c r="Z30" i="2"/>
  <c r="Z29" i="2"/>
  <c r="H29" i="2"/>
  <c r="G29" i="2"/>
  <c r="F29" i="2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S6" i="4"/>
  <c r="R6" i="4"/>
  <c r="Q6" i="4"/>
  <c r="P6" i="4"/>
  <c r="O6" i="4"/>
  <c r="N6" i="4"/>
  <c r="M6" i="4"/>
  <c r="K6" i="4"/>
  <c r="J6" i="4"/>
  <c r="I6" i="4"/>
  <c r="H6" i="4"/>
  <c r="F6" i="4"/>
  <c r="E20" i="4"/>
  <c r="E19" i="4"/>
  <c r="E18" i="4"/>
  <c r="E17" i="4"/>
  <c r="E16" i="4"/>
  <c r="E15" i="4"/>
  <c r="E14" i="4"/>
  <c r="E12" i="4"/>
  <c r="E11" i="4"/>
  <c r="E10" i="4"/>
  <c r="E9" i="4"/>
  <c r="E7" i="4"/>
  <c r="E5" i="4"/>
  <c r="E6" i="4"/>
  <c r="D6" i="4"/>
  <c r="Z30" i="1"/>
  <c r="I30" i="1"/>
  <c r="Z29" i="1"/>
  <c r="I29" i="1"/>
  <c r="H29" i="1"/>
  <c r="G29" i="1"/>
  <c r="F29" i="1"/>
  <c r="S20" i="4"/>
  <c r="R20" i="4"/>
  <c r="Q20" i="4"/>
  <c r="P20" i="4"/>
  <c r="O20" i="4"/>
  <c r="N20" i="4"/>
  <c r="M20" i="4"/>
  <c r="K20" i="4"/>
  <c r="J20" i="4"/>
  <c r="I20" i="4"/>
  <c r="H20" i="4"/>
  <c r="F20" i="4"/>
  <c r="D20" i="4"/>
  <c r="S19" i="4"/>
  <c r="R19" i="4"/>
  <c r="Q19" i="4"/>
  <c r="P19" i="4"/>
  <c r="O19" i="4"/>
  <c r="N19" i="4"/>
  <c r="M19" i="4"/>
  <c r="K19" i="4"/>
  <c r="J19" i="4"/>
  <c r="I19" i="4"/>
  <c r="H19" i="4"/>
  <c r="F19" i="4"/>
  <c r="D19" i="4"/>
  <c r="S18" i="4"/>
  <c r="R18" i="4"/>
  <c r="Q18" i="4"/>
  <c r="P18" i="4"/>
  <c r="O18" i="4"/>
  <c r="N18" i="4"/>
  <c r="M18" i="4"/>
  <c r="K18" i="4"/>
  <c r="J18" i="4"/>
  <c r="I18" i="4"/>
  <c r="H18" i="4"/>
  <c r="F18" i="4"/>
  <c r="D18" i="4"/>
  <c r="S17" i="4"/>
  <c r="R17" i="4"/>
  <c r="Q17" i="4"/>
  <c r="P17" i="4"/>
  <c r="O17" i="4"/>
  <c r="N17" i="4"/>
  <c r="M17" i="4"/>
  <c r="K17" i="4"/>
  <c r="J17" i="4"/>
  <c r="I17" i="4"/>
  <c r="H17" i="4"/>
  <c r="F17" i="4"/>
  <c r="D17" i="4"/>
  <c r="S16" i="4"/>
  <c r="R16" i="4"/>
  <c r="Q16" i="4"/>
  <c r="P16" i="4"/>
  <c r="O16" i="4"/>
  <c r="N16" i="4"/>
  <c r="M16" i="4"/>
  <c r="K16" i="4"/>
  <c r="J16" i="4"/>
  <c r="I16" i="4"/>
  <c r="H16" i="4"/>
  <c r="F16" i="4"/>
  <c r="D16" i="4"/>
  <c r="S15" i="4"/>
  <c r="R15" i="4"/>
  <c r="Q15" i="4"/>
  <c r="P15" i="4"/>
  <c r="O15" i="4"/>
  <c r="N15" i="4"/>
  <c r="M15" i="4"/>
  <c r="K15" i="4"/>
  <c r="J15" i="4"/>
  <c r="I15" i="4"/>
  <c r="H15" i="4"/>
  <c r="F15" i="4"/>
  <c r="D15" i="4"/>
  <c r="S14" i="4"/>
  <c r="R14" i="4"/>
  <c r="Q14" i="4"/>
  <c r="P14" i="4"/>
  <c r="O14" i="4"/>
  <c r="N14" i="4"/>
  <c r="M14" i="4"/>
  <c r="K14" i="4"/>
  <c r="J14" i="4"/>
  <c r="I14" i="4"/>
  <c r="H14" i="4"/>
  <c r="F14" i="4"/>
  <c r="D14" i="4"/>
  <c r="S12" i="4"/>
  <c r="R12" i="4"/>
  <c r="Q12" i="4"/>
  <c r="P12" i="4"/>
  <c r="O12" i="4"/>
  <c r="N12" i="4"/>
  <c r="M12" i="4"/>
  <c r="K12" i="4"/>
  <c r="J12" i="4"/>
  <c r="I12" i="4"/>
  <c r="H12" i="4"/>
  <c r="F12" i="4"/>
  <c r="D12" i="4"/>
  <c r="S11" i="4"/>
  <c r="R11" i="4"/>
  <c r="Q11" i="4"/>
  <c r="P11" i="4"/>
  <c r="O11" i="4"/>
  <c r="N11" i="4"/>
  <c r="M11" i="4"/>
  <c r="K11" i="4"/>
  <c r="J11" i="4"/>
  <c r="I11" i="4"/>
  <c r="H11" i="4"/>
  <c r="F11" i="4"/>
  <c r="D11" i="4"/>
  <c r="S10" i="4"/>
  <c r="R10" i="4"/>
  <c r="Q10" i="4"/>
  <c r="P10" i="4"/>
  <c r="O10" i="4"/>
  <c r="N10" i="4"/>
  <c r="M10" i="4"/>
  <c r="K10" i="4"/>
  <c r="J10" i="4"/>
  <c r="I10" i="4"/>
  <c r="H10" i="4"/>
  <c r="F10" i="4"/>
  <c r="D10" i="4"/>
  <c r="S9" i="4"/>
  <c r="R9" i="4"/>
  <c r="Q9" i="4"/>
  <c r="P9" i="4"/>
  <c r="O9" i="4"/>
  <c r="N9" i="4"/>
  <c r="M9" i="4"/>
  <c r="K9" i="4"/>
  <c r="J9" i="4"/>
  <c r="I9" i="4"/>
  <c r="H9" i="4"/>
  <c r="F9" i="4"/>
  <c r="D9" i="4"/>
  <c r="S7" i="4"/>
  <c r="R7" i="4"/>
  <c r="Q7" i="4"/>
  <c r="P7" i="4"/>
  <c r="O7" i="4"/>
  <c r="N7" i="4"/>
  <c r="M7" i="4"/>
  <c r="K7" i="4"/>
  <c r="J7" i="4"/>
  <c r="I7" i="4"/>
  <c r="H7" i="4"/>
  <c r="F7" i="4"/>
  <c r="D7" i="4"/>
  <c r="S5" i="4"/>
  <c r="R5" i="4"/>
  <c r="Q5" i="4"/>
  <c r="P5" i="4"/>
  <c r="O5" i="4"/>
  <c r="N5" i="4"/>
  <c r="M5" i="4"/>
  <c r="K5" i="4"/>
  <c r="J5" i="4"/>
  <c r="I5" i="4"/>
  <c r="H5" i="4"/>
  <c r="F5" i="4"/>
  <c r="D5" i="4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G82" i="3"/>
  <c r="G10" i="3"/>
  <c r="G12" i="3"/>
  <c r="G14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Y49" i="3"/>
  <c r="X49" i="3"/>
  <c r="W49" i="3"/>
  <c r="V49" i="3"/>
  <c r="U49" i="3"/>
  <c r="T49" i="3"/>
  <c r="S49" i="3"/>
  <c r="S47" i="3"/>
  <c r="S48" i="3"/>
  <c r="S3" i="3"/>
  <c r="S5" i="3"/>
  <c r="S7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Y48" i="3"/>
  <c r="X48" i="3"/>
  <c r="W48" i="3"/>
  <c r="V48" i="3"/>
  <c r="U48" i="3"/>
  <c r="T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Y47" i="3"/>
  <c r="X47" i="3"/>
  <c r="W47" i="3"/>
  <c r="V47" i="3"/>
  <c r="U47" i="3"/>
  <c r="T47" i="3"/>
  <c r="R47" i="3"/>
  <c r="Q47" i="3"/>
  <c r="P47" i="3"/>
  <c r="O47" i="3"/>
  <c r="N47" i="3"/>
  <c r="N4" i="3"/>
  <c r="N6" i="3"/>
  <c r="N8" i="3"/>
  <c r="M47" i="3"/>
  <c r="L47" i="3"/>
  <c r="K47" i="3"/>
  <c r="J47" i="3"/>
  <c r="I47" i="3"/>
  <c r="H47" i="3"/>
  <c r="G47" i="3"/>
  <c r="F47" i="3"/>
  <c r="E47" i="3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Y38" i="2"/>
  <c r="Y3" i="2"/>
  <c r="Y5" i="2"/>
  <c r="Y7" i="2"/>
  <c r="X38" i="2"/>
  <c r="X3" i="2"/>
  <c r="X5" i="2"/>
  <c r="X7" i="2"/>
  <c r="W38" i="2"/>
  <c r="W3" i="2"/>
  <c r="W5" i="2"/>
  <c r="W7" i="2"/>
  <c r="V38" i="2"/>
  <c r="V3" i="2"/>
  <c r="V5" i="2"/>
  <c r="V7" i="2"/>
  <c r="U38" i="2"/>
  <c r="U3" i="2"/>
  <c r="U5" i="2"/>
  <c r="U7" i="2"/>
  <c r="T38" i="2"/>
  <c r="T4" i="2"/>
  <c r="T6" i="2"/>
  <c r="T8" i="2"/>
  <c r="S38" i="2"/>
  <c r="S3" i="2"/>
  <c r="S5" i="2"/>
  <c r="S7" i="2"/>
  <c r="R38" i="2"/>
  <c r="R4" i="2"/>
  <c r="R6" i="2"/>
  <c r="R8" i="2"/>
  <c r="Q38" i="2"/>
  <c r="Q3" i="2"/>
  <c r="Q5" i="2"/>
  <c r="Q7" i="2"/>
  <c r="P38" i="2"/>
  <c r="P4" i="2"/>
  <c r="P6" i="2"/>
  <c r="P8" i="2"/>
  <c r="O38" i="2"/>
  <c r="O3" i="2"/>
  <c r="O5" i="2"/>
  <c r="O7" i="2"/>
  <c r="N38" i="2"/>
  <c r="N3" i="2"/>
  <c r="N5" i="2"/>
  <c r="N7" i="2"/>
  <c r="M38" i="2"/>
  <c r="M3" i="2"/>
  <c r="M5" i="2"/>
  <c r="M7" i="2"/>
  <c r="L38" i="2"/>
  <c r="L4" i="2"/>
  <c r="L6" i="2"/>
  <c r="L8" i="2"/>
  <c r="K38" i="2"/>
  <c r="K3" i="2"/>
  <c r="K5" i="2"/>
  <c r="K7" i="2"/>
  <c r="J38" i="2"/>
  <c r="J4" i="2"/>
  <c r="J6" i="2"/>
  <c r="J8" i="2"/>
  <c r="I38" i="2"/>
  <c r="I3" i="2"/>
  <c r="I5" i="2"/>
  <c r="I7" i="2"/>
  <c r="H38" i="2"/>
  <c r="H4" i="2"/>
  <c r="H6" i="2"/>
  <c r="H8" i="2"/>
  <c r="G38" i="2"/>
  <c r="G3" i="2"/>
  <c r="G5" i="2"/>
  <c r="G7" i="2"/>
  <c r="F38" i="2"/>
  <c r="F3" i="2"/>
  <c r="F5" i="2"/>
  <c r="F7" i="2"/>
  <c r="E38" i="2"/>
  <c r="E3" i="2"/>
  <c r="E5" i="2"/>
  <c r="E7" i="2"/>
  <c r="X4" i="2"/>
  <c r="X6" i="2"/>
  <c r="X8" i="2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J11" i="3"/>
  <c r="J13" i="3"/>
  <c r="J15" i="3"/>
  <c r="J10" i="3"/>
  <c r="J12" i="3"/>
  <c r="J14" i="3"/>
  <c r="N11" i="3"/>
  <c r="N13" i="3"/>
  <c r="N15" i="3"/>
  <c r="N10" i="3"/>
  <c r="N12" i="3"/>
  <c r="N14" i="3"/>
  <c r="R11" i="3"/>
  <c r="R13" i="3"/>
  <c r="R15" i="3"/>
  <c r="R10" i="3"/>
  <c r="R12" i="3"/>
  <c r="R14" i="3"/>
  <c r="V11" i="3"/>
  <c r="V13" i="3"/>
  <c r="V15" i="3"/>
  <c r="V10" i="3"/>
  <c r="V12" i="3"/>
  <c r="V14" i="3"/>
  <c r="O11" i="3"/>
  <c r="O13" i="3"/>
  <c r="O15" i="3"/>
  <c r="O10" i="3"/>
  <c r="O12" i="3"/>
  <c r="O14" i="3"/>
  <c r="W11" i="3"/>
  <c r="W13" i="3"/>
  <c r="W15" i="3"/>
  <c r="W10" i="3"/>
  <c r="W12" i="3"/>
  <c r="W14" i="3"/>
  <c r="K3" i="3"/>
  <c r="K5" i="3"/>
  <c r="K7" i="3"/>
  <c r="W3" i="3"/>
  <c r="W5" i="3"/>
  <c r="W7" i="3"/>
  <c r="J4" i="3"/>
  <c r="J6" i="3"/>
  <c r="J8" i="3"/>
  <c r="R4" i="3"/>
  <c r="R6" i="3"/>
  <c r="R8" i="3"/>
  <c r="I10" i="3"/>
  <c r="I12" i="3"/>
  <c r="I14" i="3"/>
  <c r="I11" i="3"/>
  <c r="I13" i="3"/>
  <c r="I15" i="3"/>
  <c r="M10" i="3"/>
  <c r="M12" i="3"/>
  <c r="M14" i="3"/>
  <c r="M11" i="3"/>
  <c r="M13" i="3"/>
  <c r="M15" i="3"/>
  <c r="Q10" i="3"/>
  <c r="Q12" i="3"/>
  <c r="Q14" i="3"/>
  <c r="Q11" i="3"/>
  <c r="Q13" i="3"/>
  <c r="Q15" i="3"/>
  <c r="U10" i="3"/>
  <c r="U12" i="3"/>
  <c r="U14" i="3"/>
  <c r="U11" i="3"/>
  <c r="U13" i="3"/>
  <c r="U15" i="3"/>
  <c r="Y10" i="3"/>
  <c r="Y12" i="3"/>
  <c r="Y14" i="3"/>
  <c r="Y11" i="3"/>
  <c r="Y13" i="3"/>
  <c r="Y15" i="3"/>
  <c r="K11" i="3"/>
  <c r="K13" i="3"/>
  <c r="K15" i="3"/>
  <c r="K10" i="3"/>
  <c r="K12" i="3"/>
  <c r="K14" i="3"/>
  <c r="S11" i="3"/>
  <c r="S13" i="3"/>
  <c r="S15" i="3"/>
  <c r="S10" i="3"/>
  <c r="S12" i="3"/>
  <c r="S14" i="3"/>
  <c r="G3" i="3"/>
  <c r="G5" i="3"/>
  <c r="G7" i="3"/>
  <c r="O3" i="3"/>
  <c r="O5" i="3"/>
  <c r="O7" i="3"/>
  <c r="F4" i="3"/>
  <c r="F6" i="3"/>
  <c r="F8" i="3"/>
  <c r="V4" i="3"/>
  <c r="V6" i="3"/>
  <c r="V8" i="3"/>
  <c r="H10" i="3"/>
  <c r="H12" i="3"/>
  <c r="H14" i="3"/>
  <c r="H11" i="3"/>
  <c r="H13" i="3"/>
  <c r="H15" i="3"/>
  <c r="L10" i="3"/>
  <c r="L12" i="3"/>
  <c r="L14" i="3"/>
  <c r="L11" i="3"/>
  <c r="L13" i="3"/>
  <c r="L15" i="3"/>
  <c r="P10" i="3"/>
  <c r="P12" i="3"/>
  <c r="P14" i="3"/>
  <c r="P11" i="3"/>
  <c r="P13" i="3"/>
  <c r="P15" i="3"/>
  <c r="T10" i="3"/>
  <c r="T12" i="3"/>
  <c r="T14" i="3"/>
  <c r="T11" i="3"/>
  <c r="T13" i="3"/>
  <c r="T15" i="3"/>
  <c r="X10" i="3"/>
  <c r="X12" i="3"/>
  <c r="X14" i="3"/>
  <c r="X11" i="3"/>
  <c r="X13" i="3"/>
  <c r="X15" i="3"/>
  <c r="F3" i="3"/>
  <c r="F5" i="3"/>
  <c r="F7" i="3"/>
  <c r="J3" i="3"/>
  <c r="J5" i="3"/>
  <c r="J7" i="3"/>
  <c r="N3" i="3"/>
  <c r="N5" i="3"/>
  <c r="N7" i="3"/>
  <c r="R3" i="3"/>
  <c r="R5" i="3"/>
  <c r="R7" i="3"/>
  <c r="V3" i="3"/>
  <c r="V5" i="3"/>
  <c r="V7" i="3"/>
  <c r="E4" i="3"/>
  <c r="E6" i="3"/>
  <c r="E8" i="3"/>
  <c r="I4" i="3"/>
  <c r="I6" i="3"/>
  <c r="I8" i="3"/>
  <c r="M4" i="3"/>
  <c r="M6" i="3"/>
  <c r="M8" i="3"/>
  <c r="Q4" i="3"/>
  <c r="Q6" i="3"/>
  <c r="Q8" i="3"/>
  <c r="U4" i="3"/>
  <c r="U6" i="3"/>
  <c r="U8" i="3"/>
  <c r="Y4" i="3"/>
  <c r="Y6" i="3"/>
  <c r="Y8" i="3"/>
  <c r="H3" i="3"/>
  <c r="H5" i="3"/>
  <c r="H7" i="3"/>
  <c r="L3" i="3"/>
  <c r="L5" i="3"/>
  <c r="L7" i="3"/>
  <c r="P3" i="3"/>
  <c r="P5" i="3"/>
  <c r="P7" i="3"/>
  <c r="T3" i="3"/>
  <c r="T5" i="3"/>
  <c r="T7" i="3"/>
  <c r="X3" i="3"/>
  <c r="X5" i="3"/>
  <c r="X7" i="3"/>
  <c r="G4" i="3"/>
  <c r="G6" i="3"/>
  <c r="G8" i="3"/>
  <c r="K4" i="3"/>
  <c r="K6" i="3"/>
  <c r="K8" i="3"/>
  <c r="O4" i="3"/>
  <c r="O6" i="3"/>
  <c r="O8" i="3"/>
  <c r="S4" i="3"/>
  <c r="S6" i="3"/>
  <c r="S8" i="3"/>
  <c r="W4" i="3"/>
  <c r="W6" i="3"/>
  <c r="W8" i="3"/>
  <c r="G11" i="3"/>
  <c r="G13" i="3"/>
  <c r="G15" i="3"/>
  <c r="T3" i="2"/>
  <c r="T5" i="2"/>
  <c r="T7" i="2"/>
  <c r="L3" i="2"/>
  <c r="L5" i="2"/>
  <c r="L7" i="2"/>
  <c r="P3" i="2"/>
  <c r="P5" i="2"/>
  <c r="P7" i="2"/>
  <c r="F4" i="2"/>
  <c r="F6" i="2"/>
  <c r="F8" i="2"/>
  <c r="H3" i="2"/>
  <c r="H5" i="2"/>
  <c r="H7" i="2"/>
  <c r="R3" i="2"/>
  <c r="R5" i="2"/>
  <c r="R7" i="2"/>
  <c r="V4" i="2"/>
  <c r="V6" i="2"/>
  <c r="V8" i="2"/>
  <c r="J3" i="2"/>
  <c r="J5" i="2"/>
  <c r="J7" i="2"/>
  <c r="R10" i="2"/>
  <c r="R12" i="2"/>
  <c r="R14" i="2"/>
  <c r="R11" i="2"/>
  <c r="R13" i="2"/>
  <c r="R15" i="2"/>
  <c r="G10" i="2"/>
  <c r="G12" i="2"/>
  <c r="G14" i="2"/>
  <c r="G11" i="2"/>
  <c r="G13" i="2"/>
  <c r="G15" i="2"/>
  <c r="K11" i="2"/>
  <c r="K13" i="2"/>
  <c r="K15" i="2"/>
  <c r="K10" i="2"/>
  <c r="K12" i="2"/>
  <c r="K14" i="2"/>
  <c r="O11" i="2"/>
  <c r="O13" i="2"/>
  <c r="O15" i="2"/>
  <c r="O10" i="2"/>
  <c r="O12" i="2"/>
  <c r="O14" i="2"/>
  <c r="S11" i="2"/>
  <c r="S13" i="2"/>
  <c r="S15" i="2"/>
  <c r="S10" i="2"/>
  <c r="S12" i="2"/>
  <c r="S14" i="2"/>
  <c r="W11" i="2"/>
  <c r="W13" i="2"/>
  <c r="W15" i="2"/>
  <c r="W10" i="2"/>
  <c r="W12" i="2"/>
  <c r="W14" i="2"/>
  <c r="J10" i="2"/>
  <c r="J12" i="2"/>
  <c r="J14" i="2"/>
  <c r="J11" i="2"/>
  <c r="J13" i="2"/>
  <c r="J15" i="2"/>
  <c r="N10" i="2"/>
  <c r="N12" i="2"/>
  <c r="N14" i="2"/>
  <c r="N11" i="2"/>
  <c r="N13" i="2"/>
  <c r="N15" i="2"/>
  <c r="V10" i="2"/>
  <c r="V12" i="2"/>
  <c r="V14" i="2"/>
  <c r="V11" i="2"/>
  <c r="V13" i="2"/>
  <c r="V15" i="2"/>
  <c r="H11" i="2"/>
  <c r="H13" i="2"/>
  <c r="H15" i="2"/>
  <c r="H10" i="2"/>
  <c r="H12" i="2"/>
  <c r="H14" i="2"/>
  <c r="L11" i="2"/>
  <c r="L13" i="2"/>
  <c r="L15" i="2"/>
  <c r="L10" i="2"/>
  <c r="L12" i="2"/>
  <c r="L14" i="2"/>
  <c r="P11" i="2"/>
  <c r="P13" i="2"/>
  <c r="P15" i="2"/>
  <c r="P10" i="2"/>
  <c r="P12" i="2"/>
  <c r="P14" i="2"/>
  <c r="T11" i="2"/>
  <c r="T13" i="2"/>
  <c r="T15" i="2"/>
  <c r="T10" i="2"/>
  <c r="T12" i="2"/>
  <c r="T14" i="2"/>
  <c r="X11" i="2"/>
  <c r="X13" i="2"/>
  <c r="X15" i="2"/>
  <c r="X10" i="2"/>
  <c r="X12" i="2"/>
  <c r="X14" i="2"/>
  <c r="N4" i="2"/>
  <c r="N6" i="2"/>
  <c r="N8" i="2"/>
  <c r="I10" i="2"/>
  <c r="I12" i="2"/>
  <c r="I14" i="2"/>
  <c r="I11" i="2"/>
  <c r="I13" i="2"/>
  <c r="I15" i="2"/>
  <c r="M10" i="2"/>
  <c r="M12" i="2"/>
  <c r="M14" i="2"/>
  <c r="M11" i="2"/>
  <c r="M13" i="2"/>
  <c r="M15" i="2"/>
  <c r="Q10" i="2"/>
  <c r="Q12" i="2"/>
  <c r="Q14" i="2"/>
  <c r="Q11" i="2"/>
  <c r="Q13" i="2"/>
  <c r="Q15" i="2"/>
  <c r="U10" i="2"/>
  <c r="U12" i="2"/>
  <c r="U14" i="2"/>
  <c r="U11" i="2"/>
  <c r="U13" i="2"/>
  <c r="U15" i="2"/>
  <c r="Y10" i="2"/>
  <c r="Y12" i="2"/>
  <c r="Y14" i="2"/>
  <c r="Y11" i="2"/>
  <c r="Y13" i="2"/>
  <c r="Y15" i="2"/>
  <c r="E3" i="1"/>
  <c r="J11" i="1"/>
  <c r="P4" i="1"/>
  <c r="M10" i="1"/>
  <c r="I4" i="1"/>
  <c r="I6" i="1"/>
  <c r="I8" i="1"/>
  <c r="Q4" i="1"/>
  <c r="Q6" i="1"/>
  <c r="Q8" i="1"/>
  <c r="Y4" i="1"/>
  <c r="Y6" i="1"/>
  <c r="Y8" i="1"/>
  <c r="L3" i="1"/>
  <c r="T3" i="1"/>
  <c r="G3" i="1"/>
  <c r="G5" i="1"/>
  <c r="G7" i="1"/>
  <c r="K3" i="1"/>
  <c r="O4" i="1"/>
  <c r="S4" i="1"/>
  <c r="W4" i="1"/>
  <c r="W6" i="1"/>
  <c r="W8" i="1"/>
  <c r="F3" i="1"/>
  <c r="J3" i="1"/>
  <c r="N3" i="1"/>
  <c r="R3" i="1"/>
  <c r="V3" i="1"/>
  <c r="I11" i="1"/>
  <c r="M11" i="1"/>
  <c r="Q11" i="1"/>
  <c r="U11" i="1"/>
  <c r="Y11" i="1"/>
  <c r="J10" i="1"/>
  <c r="N10" i="1"/>
  <c r="R10" i="1"/>
  <c r="V10" i="1"/>
  <c r="G11" i="1"/>
  <c r="K11" i="1"/>
  <c r="O11" i="1"/>
  <c r="S11" i="1"/>
  <c r="W11" i="1"/>
  <c r="E3" i="3"/>
  <c r="E5" i="3"/>
  <c r="E7" i="3"/>
  <c r="I3" i="3"/>
  <c r="I5" i="3"/>
  <c r="I7" i="3"/>
  <c r="M3" i="3"/>
  <c r="M5" i="3"/>
  <c r="M7" i="3"/>
  <c r="Q3" i="3"/>
  <c r="Q5" i="3"/>
  <c r="Q7" i="3"/>
  <c r="U3" i="3"/>
  <c r="U5" i="3"/>
  <c r="U7" i="3"/>
  <c r="Y3" i="3"/>
  <c r="Y5" i="3"/>
  <c r="Y7" i="3"/>
  <c r="H4" i="3"/>
  <c r="H6" i="3"/>
  <c r="H8" i="3"/>
  <c r="L4" i="3"/>
  <c r="L6" i="3"/>
  <c r="L8" i="3"/>
  <c r="P4" i="3"/>
  <c r="P6" i="3"/>
  <c r="P8" i="3"/>
  <c r="T4" i="3"/>
  <c r="T6" i="3"/>
  <c r="T8" i="3"/>
  <c r="X4" i="3"/>
  <c r="X6" i="3"/>
  <c r="X8" i="3"/>
  <c r="E4" i="1"/>
  <c r="M4" i="1"/>
  <c r="U4" i="1"/>
  <c r="U6" i="1"/>
  <c r="U8" i="1"/>
  <c r="H3" i="1"/>
  <c r="H5" i="1"/>
  <c r="H7" i="1"/>
  <c r="P3" i="1"/>
  <c r="X3" i="1"/>
  <c r="R11" i="1"/>
  <c r="U3" i="1"/>
  <c r="Y3" i="1"/>
  <c r="Y5" i="1"/>
  <c r="Y7" i="1"/>
  <c r="T4" i="1"/>
  <c r="N11" i="1"/>
  <c r="J4" i="1"/>
  <c r="R4" i="1"/>
  <c r="R6" i="1"/>
  <c r="R8" i="1"/>
  <c r="K10" i="1"/>
  <c r="S10" i="1"/>
  <c r="H10" i="1"/>
  <c r="P10" i="1"/>
  <c r="X10" i="1"/>
  <c r="M3" i="1"/>
  <c r="M5" i="1"/>
  <c r="M7" i="1"/>
  <c r="X4" i="1"/>
  <c r="G4" i="1"/>
  <c r="G6" i="1"/>
  <c r="G8" i="1"/>
  <c r="K4" i="1"/>
  <c r="K6" i="1"/>
  <c r="K8" i="1"/>
  <c r="V11" i="1"/>
  <c r="I3" i="1"/>
  <c r="Q10" i="1"/>
  <c r="F4" i="1"/>
  <c r="N4" i="1"/>
  <c r="V4" i="1"/>
  <c r="G10" i="1"/>
  <c r="O10" i="1"/>
  <c r="W10" i="1"/>
  <c r="L10" i="1"/>
  <c r="T10" i="1"/>
  <c r="H4" i="1"/>
  <c r="U10" i="1"/>
  <c r="Q3" i="1"/>
  <c r="L4" i="1"/>
  <c r="I10" i="1"/>
  <c r="Y10" i="1"/>
  <c r="R5" i="1"/>
  <c r="R7" i="1"/>
  <c r="W3" i="1"/>
  <c r="T11" i="1"/>
  <c r="E5" i="1"/>
  <c r="E7" i="1"/>
  <c r="O3" i="1"/>
  <c r="S3" i="1"/>
  <c r="H11" i="1"/>
  <c r="L11" i="1"/>
  <c r="P11" i="1"/>
  <c r="X11" i="1"/>
  <c r="G4" i="2"/>
  <c r="G6" i="2"/>
  <c r="G8" i="2"/>
  <c r="K4" i="2"/>
  <c r="K6" i="2"/>
  <c r="K8" i="2"/>
  <c r="O4" i="2"/>
  <c r="O6" i="2"/>
  <c r="O8" i="2"/>
  <c r="S4" i="2"/>
  <c r="S6" i="2"/>
  <c r="S8" i="2"/>
  <c r="W4" i="2"/>
  <c r="W6" i="2"/>
  <c r="W8" i="2"/>
  <c r="E4" i="2"/>
  <c r="E6" i="2"/>
  <c r="E8" i="2"/>
  <c r="I4" i="2"/>
  <c r="I6" i="2"/>
  <c r="I8" i="2"/>
  <c r="M4" i="2"/>
  <c r="M6" i="2"/>
  <c r="M8" i="2"/>
  <c r="Q4" i="2"/>
  <c r="Q6" i="2"/>
  <c r="Q8" i="2"/>
  <c r="U4" i="2"/>
  <c r="U6" i="2"/>
  <c r="U8" i="2"/>
  <c r="Y4" i="2"/>
  <c r="Y6" i="2"/>
  <c r="Y8" i="2"/>
  <c r="V12" i="1"/>
  <c r="S5" i="1"/>
  <c r="S7" i="1"/>
  <c r="N13" i="1"/>
  <c r="Y12" i="1"/>
  <c r="K13" i="1"/>
  <c r="N12" i="1"/>
  <c r="J13" i="1"/>
  <c r="P12" i="1"/>
  <c r="P13" i="1"/>
  <c r="G12" i="1"/>
  <c r="Q12" i="1"/>
  <c r="V13" i="1"/>
  <c r="S12" i="1"/>
  <c r="L13" i="1"/>
  <c r="R13" i="1"/>
  <c r="M12" i="1"/>
  <c r="I12" i="1"/>
  <c r="O12" i="1"/>
  <c r="K12" i="1"/>
  <c r="T12" i="1"/>
  <c r="Q13" i="1"/>
  <c r="R12" i="1"/>
  <c r="J12" i="1"/>
  <c r="O13" i="1"/>
  <c r="F6" i="1"/>
  <c r="F8" i="1"/>
  <c r="V5" i="1"/>
  <c r="V7" i="1"/>
  <c r="F5" i="1"/>
  <c r="F7" i="1"/>
  <c r="K5" i="1"/>
  <c r="K7" i="1"/>
  <c r="U13" i="1"/>
  <c r="U5" i="1"/>
  <c r="U7" i="1"/>
  <c r="T6" i="1"/>
  <c r="T8" i="1"/>
  <c r="X12" i="1"/>
  <c r="S6" i="1"/>
  <c r="S8" i="1"/>
  <c r="W13" i="1"/>
  <c r="N5" i="1"/>
  <c r="N7" i="1"/>
  <c r="P6" i="1"/>
  <c r="P8" i="1"/>
  <c r="L5" i="1"/>
  <c r="L7" i="1"/>
  <c r="T5" i="1"/>
  <c r="T7" i="1"/>
  <c r="G13" i="1"/>
  <c r="M6" i="1"/>
  <c r="M8" i="1"/>
  <c r="H6" i="1"/>
  <c r="H8" i="1"/>
  <c r="L6" i="1"/>
  <c r="L8" i="1"/>
  <c r="X5" i="1"/>
  <c r="X7" i="1"/>
  <c r="M13" i="1"/>
  <c r="X6" i="1"/>
  <c r="X8" i="1"/>
  <c r="O5" i="1"/>
  <c r="O7" i="1"/>
  <c r="E6" i="1"/>
  <c r="E8" i="1"/>
  <c r="Y13" i="1"/>
  <c r="I13" i="1"/>
  <c r="P5" i="1"/>
  <c r="P7" i="1"/>
  <c r="L12" i="1"/>
  <c r="H12" i="1"/>
  <c r="V6" i="1"/>
  <c r="V8" i="1"/>
  <c r="S13" i="1"/>
  <c r="J5" i="1"/>
  <c r="J7" i="1"/>
  <c r="W5" i="1"/>
  <c r="W7" i="1"/>
  <c r="O6" i="1"/>
  <c r="O8" i="1"/>
  <c r="Q5" i="1"/>
  <c r="Q7" i="1"/>
  <c r="I5" i="1"/>
  <c r="I7" i="1"/>
  <c r="J6" i="1"/>
  <c r="J8" i="1"/>
  <c r="X13" i="1"/>
  <c r="N6" i="1"/>
  <c r="N8" i="1"/>
  <c r="U12" i="1"/>
  <c r="W12" i="1"/>
  <c r="T13" i="1"/>
  <c r="H13" i="1"/>
</calcChain>
</file>

<file path=xl/comments1.xml><?xml version="1.0" encoding="utf-8"?>
<comments xmlns="http://schemas.openxmlformats.org/spreadsheetml/2006/main">
  <authors>
    <author>Author</author>
  </authors>
  <commentList>
    <comment ref="D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6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7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7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4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5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  <comment ref="D8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profiles</t>
        </r>
      </text>
    </comment>
  </commentList>
</comments>
</file>

<file path=xl/sharedStrings.xml><?xml version="1.0" encoding="utf-8"?>
<sst xmlns="http://schemas.openxmlformats.org/spreadsheetml/2006/main" count="538" uniqueCount="161">
  <si>
    <t>IRP 2010</t>
  </si>
  <si>
    <t>high</t>
  </si>
  <si>
    <t>R/kWh</t>
  </si>
  <si>
    <t>(Jan 2010 Rand)</t>
  </si>
  <si>
    <t>low</t>
  </si>
  <si>
    <t>(Jan 2012 Rand)</t>
  </si>
  <si>
    <t>(Apr 2013 Rand)</t>
  </si>
  <si>
    <t>IRP 2010 (Tariff)</t>
  </si>
  <si>
    <t>REIPPPP</t>
  </si>
  <si>
    <t>CPI</t>
  </si>
  <si>
    <t>Lifetime</t>
  </si>
  <si>
    <t>Discount rate</t>
  </si>
  <si>
    <t>Hours per year</t>
  </si>
  <si>
    <t>PV (fixed - JHB - c-Si)</t>
  </si>
  <si>
    <t>PV (fixed - DUR - c-Si)</t>
  </si>
  <si>
    <t>PV (fixed - CPT - c-Si)</t>
  </si>
  <si>
    <t>PV (fixed - UPT - c-Si)</t>
  </si>
  <si>
    <t>PV (fixed - PE - c-Si)</t>
  </si>
  <si>
    <t>PV (fixed - JHB - TF)</t>
  </si>
  <si>
    <t>PV (fixed - DUR - TF)</t>
  </si>
  <si>
    <t>PV (fixed - CPT - TF)</t>
  </si>
  <si>
    <t>PV (fixed - UPT - TF)</t>
  </si>
  <si>
    <t>PV (fixed - PE - TF)</t>
  </si>
  <si>
    <t>CAPEX (c-Si)</t>
  </si>
  <si>
    <t>R/kWp</t>
  </si>
  <si>
    <t>CAPEX (TF)</t>
  </si>
  <si>
    <t>O&amp;M (c-Si/TF)</t>
  </si>
  <si>
    <t>R/kWp/yr</t>
  </si>
  <si>
    <t>PV (fixed - JNB)</t>
  </si>
  <si>
    <t>PV (fixed - DUR)</t>
  </si>
  <si>
    <t>PV (fixed - CPT)</t>
  </si>
  <si>
    <t>PV (fixed - PE)</t>
  </si>
  <si>
    <t>PV (fixed - BFT)</t>
  </si>
  <si>
    <t>PV (fixed - UPT)</t>
  </si>
  <si>
    <t>PV (fixed - AAR)</t>
  </si>
  <si>
    <t>PV (tracking - JNB)</t>
  </si>
  <si>
    <t>PV (tracking - DUR)</t>
  </si>
  <si>
    <t>PV (tracking - CPT)</t>
  </si>
  <si>
    <t>PV (tracking - PE)</t>
  </si>
  <si>
    <t>PV (tracking - BFT)</t>
  </si>
  <si>
    <t>PV (tracking - UPT)</t>
  </si>
  <si>
    <t>PV (tracking - AAR)</t>
  </si>
  <si>
    <t>CAPEX (fixed)</t>
  </si>
  <si>
    <t>CAPEX (tracking)</t>
  </si>
  <si>
    <t>O&amp;M (fixed)</t>
  </si>
  <si>
    <t>O&amp;M (tracking)</t>
  </si>
  <si>
    <t>Wind</t>
  </si>
  <si>
    <t>CAPEX</t>
  </si>
  <si>
    <t>O&amp;M</t>
  </si>
  <si>
    <t>Wind (M03)</t>
  </si>
  <si>
    <t>Wind (M04)</t>
  </si>
  <si>
    <t>Wind (M06)</t>
  </si>
  <si>
    <t>Wind (M07)</t>
  </si>
  <si>
    <t>Wind (M10)</t>
  </si>
  <si>
    <t>CSP (PT - 0 hrs)</t>
  </si>
  <si>
    <t>CSP (PT - 3 hrs)</t>
  </si>
  <si>
    <t>CSP (PT - 6 hrs)</t>
  </si>
  <si>
    <t>CSP (PT - 9 hrs)</t>
  </si>
  <si>
    <t>CSP (T - 3 hrs)</t>
  </si>
  <si>
    <t>CSP (T - 6 hrs)</t>
  </si>
  <si>
    <t>CSP (T - 9 hrs)</t>
  </si>
  <si>
    <t>CSP (T - 12 hrs)</t>
  </si>
  <si>
    <t>CSP (T - 14 hrs)</t>
  </si>
  <si>
    <t>CAPEX (CSP (PT - 0 hrs))</t>
  </si>
  <si>
    <t>CAPEX (CSP (PT - 3 hrs))</t>
  </si>
  <si>
    <t>CAPEX (CSP (PT - 6 hrs))</t>
  </si>
  <si>
    <t>CAPEX (CSP (PT - 9 hrs))</t>
  </si>
  <si>
    <t>CAPEX (CSP (T - 3 hrs))</t>
  </si>
  <si>
    <t>CAPEX (CSP (T - 6 hrs))</t>
  </si>
  <si>
    <t>CAPEX (CSP (T - 9 hrs))</t>
  </si>
  <si>
    <t>CAPEX (CSP (T - 12 hrs))</t>
  </si>
  <si>
    <t>CAPEX (CSP (T - 14 hrs))</t>
  </si>
  <si>
    <t>O&amp;M (CSP (PT - 0 hrs))</t>
  </si>
  <si>
    <t>O&amp;M (CSP (PT - 3 hrs))</t>
  </si>
  <si>
    <t>O&amp;M (CSP (PT - 6 hrs))</t>
  </si>
  <si>
    <t>O&amp;M (CSP (PT - 9 hrs))</t>
  </si>
  <si>
    <t>O&amp;M (CSP (T - 3 hrs))</t>
  </si>
  <si>
    <t>O&amp;M (CSP (T - 6 hrs))</t>
  </si>
  <si>
    <t>O&amp;M (CSP (T - 9 hrs))</t>
  </si>
  <si>
    <t>O&amp;M (CSP (T - 12 hrs))</t>
  </si>
  <si>
    <t>O&amp;M (CSP (T - 14 hrs))</t>
  </si>
  <si>
    <t>http://beta2.statssa.gov.za/publications/P0141/CPIHistory.pdf</t>
  </si>
  <si>
    <t>(Apr 2011 Rand)</t>
  </si>
  <si>
    <t>(Apr 2014 Rand)</t>
  </si>
  <si>
    <t>BW1</t>
  </si>
  <si>
    <t>BW2</t>
  </si>
  <si>
    <t>BW3</t>
  </si>
  <si>
    <t>BW4</t>
  </si>
  <si>
    <t>BW3.5</t>
  </si>
  <si>
    <t>BW4 (add)</t>
  </si>
  <si>
    <t>(Apr 2015 Rand)</t>
  </si>
  <si>
    <t>(Apr 2016 Rand)</t>
  </si>
  <si>
    <t>Side calculations for inflationary adjustments</t>
  </si>
  <si>
    <t>to</t>
  </si>
  <si>
    <t>Source</t>
  </si>
  <si>
    <t>from</t>
  </si>
  <si>
    <t>Jan 2008</t>
  </si>
  <si>
    <t>Jan 2012</t>
  </si>
  <si>
    <t>Apr 2013</t>
  </si>
  <si>
    <t>Apr 2014</t>
  </si>
  <si>
    <t>Jul 2014</t>
  </si>
  <si>
    <t>Oct 2014</t>
  </si>
  <si>
    <t>Apr 2015</t>
  </si>
  <si>
    <t>May 2015</t>
  </si>
  <si>
    <t>Jul 2015</t>
  </si>
  <si>
    <t>Dec 2015</t>
  </si>
  <si>
    <t>Jan 2016</t>
  </si>
  <si>
    <t>Apr 2016</t>
  </si>
  <si>
    <t>May 2016</t>
  </si>
  <si>
    <t>Jan 2010</t>
  </si>
  <si>
    <t>IRP 2013</t>
  </si>
  <si>
    <t>IRP 2016 (Tariff)</t>
  </si>
  <si>
    <t>IRP 2013 (Tariff)</t>
  </si>
  <si>
    <t>BW4 (exp)</t>
  </si>
  <si>
    <t>IRP 2016 (LCOE)</t>
  </si>
  <si>
    <t>IRP 2013 (LCOE)</t>
  </si>
  <si>
    <t>IRP 2010 (LCOE)</t>
  </si>
  <si>
    <t>(Jan 2015 Rand)</t>
  </si>
  <si>
    <t>Jan 2015</t>
  </si>
  <si>
    <t>./.</t>
  </si>
  <si>
    <t>Jan 2013</t>
  </si>
  <si>
    <t>LCOE as percentage of final tariff</t>
  </si>
  <si>
    <t>Coal IPP</t>
  </si>
  <si>
    <t>yrs</t>
  </si>
  <si>
    <t>hrs/yr</t>
  </si>
  <si>
    <t>FOM</t>
  </si>
  <si>
    <t>VOM</t>
  </si>
  <si>
    <t>Fuel</t>
  </si>
  <si>
    <t>Heat Rate</t>
  </si>
  <si>
    <t>R/kW/yr</t>
  </si>
  <si>
    <t>R/MWh</t>
  </si>
  <si>
    <t>R/GJ</t>
  </si>
  <si>
    <t>kJ/kWh</t>
  </si>
  <si>
    <t>Coal (PF)</t>
  </si>
  <si>
    <t>Coal (FBC)</t>
  </si>
  <si>
    <t>Coal (IGCC)</t>
  </si>
  <si>
    <t>CAPEX (Coal PF)</t>
  </si>
  <si>
    <t>R/kW</t>
  </si>
  <si>
    <t>CAPEX (Coal FBC)</t>
  </si>
  <si>
    <t>CAPEX (Coal IGCC)</t>
  </si>
  <si>
    <t>Capacity factor</t>
  </si>
  <si>
    <t>IGCC</t>
  </si>
  <si>
    <t>FBC</t>
  </si>
  <si>
    <t>PF</t>
  </si>
  <si>
    <t>http://www.energy.gov.za/IRP/irp%20files/IRP2010_2030_Final_Report_20110325.pdf</t>
  </si>
  <si>
    <t>IRP 2016</t>
  </si>
  <si>
    <t>http://www.doe-irp.co.za/content/IRP2010_updatea.pdf</t>
  </si>
  <si>
    <t>http://www.energy.gov.za/IRP/irp-presentaions/IRP-Update-Presentation-22-Nov-2016.pdf</t>
  </si>
  <si>
    <t>http://www.energy.gov.za/IPP/List-of-IPP-Preferred-Bidders-Window-three-04Nov2013.pdf</t>
  </si>
  <si>
    <t>www.ipprenewables.co.za/gong/widget/file/.../279</t>
  </si>
  <si>
    <t>http://www.gov.za/sites/www.gov.za/files/39111_gon733_0.pdf</t>
  </si>
  <si>
    <t>http://www.gov.za/sites/www.gov.za/files/39111_gon731.pdf</t>
  </si>
  <si>
    <t>http://www.ee.co.za/wp-content/uploads/2016/10/New_Power_Generators_RSA-CSIR-14Oct2016.pdf</t>
  </si>
  <si>
    <t>RE&amp;Coal</t>
  </si>
  <si>
    <t>peak multiplier</t>
  </si>
  <si>
    <t>weighted average tariff multiplier</t>
  </si>
  <si>
    <t>https://www.ipp-projects.co.za/Publications/GetPublicationFile?fileid=a0d907d0-cc8a-e611-9455-2c59e59ac9cd&amp;fileName=20160822_IPPPP_Overview_Jun16.PDF</t>
  </si>
  <si>
    <t>% base</t>
  </si>
  <si>
    <t>% peak</t>
  </si>
  <si>
    <t>https://www.ipp-projects.co.za/Home/GetPressRelease?fileid=228bdd35-e18e-e611-9455-2c59e59ac9cd&amp;fileName=PressRelease-Coal-based-Independent-Power-Producer-programme-announcement-10Oct2016.pdf</t>
  </si>
  <si>
    <t>http://www.energy.gov.za/files/renewable-energy-status-report/Market-Overview-and-Current-Levels-of-Renewable-Energy-Deployment-NERSA.pdf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</si>
</sst>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/>
    <xf numFmtId="9" fontId="1" fillId="2" borderId="1" xfId="1" applyNumberFormat="1"/>
    <xf numFmtId="0" fontId="1" fillId="2" borderId="1" xfId="1"/>
    <xf numFmtId="3" fontId="1" fillId="2" borderId="1" xfId="1" applyNumberFormat="1"/>
    <xf numFmtId="4" fontId="2" fillId="3" borderId="2" xfId="2" applyNumberFormat="1"/>
    <xf numFmtId="0" fontId="0" fillId="0" borderId="0" xfId="0" applyFont="1"/>
    <xf numFmtId="3" fontId="1" fillId="0" borderId="0" xfId="1" applyNumberFormat="1" applyFill="1" applyBorder="1"/>
    <xf numFmtId="3" fontId="0" fillId="0" borderId="0" xfId="0" applyNumberFormat="1"/>
    <xf numFmtId="4" fontId="1" fillId="2" borderId="1" xfId="1" applyNumberFormat="1"/>
    <xf numFmtId="0" fontId="0" fillId="0" borderId="0" xfId="0" applyBorder="1"/>
    <xf numFmtId="0" fontId="5" fillId="0" borderId="0" xfId="3" applyBorder="1"/>
    <xf numFmtId="164" fontId="1" fillId="2" borderId="1" xfId="1" applyNumberFormat="1"/>
    <xf numFmtId="0" fontId="3" fillId="0" borderId="0" xfId="0" applyFont="1" applyFill="1"/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15" fontId="0" fillId="5" borderId="0" xfId="0" quotePrefix="1" applyNumberFormat="1" applyFill="1"/>
    <xf numFmtId="0" fontId="0" fillId="5" borderId="0" xfId="0" quotePrefix="1" applyFill="1"/>
    <xf numFmtId="0" fontId="5" fillId="5" borderId="0" xfId="3" applyFill="1"/>
    <xf numFmtId="164" fontId="0" fillId="5" borderId="0" xfId="0" applyNumberFormat="1" applyFill="1"/>
    <xf numFmtId="164" fontId="0" fillId="6" borderId="0" xfId="0" applyNumberFormat="1" applyFill="1"/>
    <xf numFmtId="4" fontId="0" fillId="5" borderId="0" xfId="0" applyNumberFormat="1" applyFill="1"/>
    <xf numFmtId="165" fontId="0" fillId="5" borderId="0" xfId="0" applyNumberFormat="1" applyFill="1"/>
    <xf numFmtId="164" fontId="1" fillId="2" borderId="3" xfId="1" applyNumberFormat="1" applyBorder="1"/>
    <xf numFmtId="164" fontId="1" fillId="2" borderId="1" xfId="1" applyNumberFormat="1" applyBorder="1"/>
    <xf numFmtId="4" fontId="1" fillId="2" borderId="1" xfId="1" applyNumberFormat="1" applyBorder="1"/>
    <xf numFmtId="9" fontId="0" fillId="5" borderId="0" xfId="0" applyNumberFormat="1" applyFill="1"/>
    <xf numFmtId="0" fontId="5" fillId="0" borderId="0" xfId="3"/>
    <xf numFmtId="9" fontId="1" fillId="2" borderId="1" xfId="1" applyNumberFormat="1" applyBorder="1"/>
    <xf numFmtId="9" fontId="0" fillId="0" borderId="0" xfId="0" applyNumberFormat="1"/>
    <xf numFmtId="166" fontId="1" fillId="2" borderId="1" xfId="1" applyNumberFormat="1" applyBorder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EEA632"/>
      <color rgb="FF9DB1CF"/>
      <color rgb="FFFFE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REIPPPP vs. IRP assumptions in R/kWh (Apr-2016-Rand)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PV!$B$7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PV!$E$2:$Y$2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PV!$E$7:$Y$7</c:f>
              <c:numCache>
                <c:formatCode>#,##0.00</c:formatCode>
                <c:ptCount val="21"/>
                <c:pt idx="0">
                  <c:v>2.0833993890378575</c:v>
                </c:pt>
                <c:pt idx="1">
                  <c:v>1.8979116045476971</c:v>
                </c:pt>
                <c:pt idx="2">
                  <c:v>1.7106639812857245</c:v>
                </c:pt>
                <c:pt idx="3">
                  <c:v>1.5734231686401789</c:v>
                </c:pt>
                <c:pt idx="4">
                  <c:v>1.4490043201096776</c:v>
                </c:pt>
                <c:pt idx="5">
                  <c:v>1.3358587649541147</c:v>
                </c:pt>
                <c:pt idx="6">
                  <c:v>1.2326693670534798</c:v>
                </c:pt>
                <c:pt idx="7">
                  <c:v>1.1383094410587808</c:v>
                </c:pt>
                <c:pt idx="8">
                  <c:v>1.0518100516648166</c:v>
                </c:pt>
                <c:pt idx="9">
                  <c:v>0.97233377392224518</c:v>
                </c:pt>
                <c:pt idx="10">
                  <c:v>0.89915347909692511</c:v>
                </c:pt>
                <c:pt idx="11">
                  <c:v>0.8683880186800913</c:v>
                </c:pt>
                <c:pt idx="12">
                  <c:v>0.83869645240784407</c:v>
                </c:pt>
                <c:pt idx="13">
                  <c:v>0.81003025649771798</c:v>
                </c:pt>
                <c:pt idx="14">
                  <c:v>0.78234367271426863</c:v>
                </c:pt>
                <c:pt idx="15">
                  <c:v>0.75559351763700577</c:v>
                </c:pt>
                <c:pt idx="16">
                  <c:v>0.7297390073189336</c:v>
                </c:pt>
                <c:pt idx="17">
                  <c:v>0.70474159591685304</c:v>
                </c:pt>
                <c:pt idx="18">
                  <c:v>0.68056482702140253</c:v>
                </c:pt>
                <c:pt idx="19">
                  <c:v>0.65717419654483522</c:v>
                </c:pt>
                <c:pt idx="20">
                  <c:v>0.63453702613982921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PV!$B$7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PV!$E$2:$Y$2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PV!$E$8:$Y$8</c:f>
              <c:numCache>
                <c:formatCode>#,##0.00</c:formatCode>
                <c:ptCount val="21"/>
                <c:pt idx="0">
                  <c:v>1.4192865441977911</c:v>
                </c:pt>
                <c:pt idx="1">
                  <c:v>1.2699581745588289</c:v>
                </c:pt>
                <c:pt idx="2">
                  <c:v>1.1193172381137568</c:v>
                </c:pt>
                <c:pt idx="3">
                  <c:v>1.0412533004329112</c:v>
                </c:pt>
                <c:pt idx="4">
                  <c:v>0.96905298703327747</c:v>
                </c:pt>
                <c:pt idx="5">
                  <c:v>0.9021664067907571</c:v>
                </c:pt>
                <c:pt idx="6">
                  <c:v>0.84010710707884717</c:v>
                </c:pt>
                <c:pt idx="7">
                  <c:v>0.78244328810399555</c:v>
                </c:pt>
                <c:pt idx="8">
                  <c:v>0.7287904469050549</c:v>
                </c:pt>
                <c:pt idx="9">
                  <c:v>0.67880518219885266</c:v>
                </c:pt>
                <c:pt idx="10">
                  <c:v>0.63217994883208728</c:v>
                </c:pt>
                <c:pt idx="11">
                  <c:v>0.60840984994743952</c:v>
                </c:pt>
                <c:pt idx="12">
                  <c:v>0.58562220045028857</c:v>
                </c:pt>
                <c:pt idx="13">
                  <c:v>0.56376054458329961</c:v>
                </c:pt>
                <c:pt idx="14">
                  <c:v>0.54277266727613815</c:v>
                </c:pt>
                <c:pt idx="15">
                  <c:v>0.52261020340492248</c:v>
                </c:pt>
                <c:pt idx="16">
                  <c:v>0.50322828937377428</c:v>
                </c:pt>
                <c:pt idx="17">
                  <c:v>0.48458525177795286</c:v>
                </c:pt>
                <c:pt idx="18">
                  <c:v>0.46664232863537142</c:v>
                </c:pt>
                <c:pt idx="19">
                  <c:v>0.44936341928913642</c:v>
                </c:pt>
                <c:pt idx="20">
                  <c:v>0.43271485960679373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PV!$B$14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PV!$E$14:$Y$14</c:f>
              <c:numCache>
                <c:formatCode>General</c:formatCode>
                <c:ptCount val="21"/>
                <c:pt idx="2" formatCode="#,##0.00">
                  <c:v>1.757823078098846</c:v>
                </c:pt>
                <c:pt idx="3" formatCode="#,##0.00">
                  <c:v>1.6107820632351009</c:v>
                </c:pt>
                <c:pt idx="4" formatCode="#,##0.00">
                  <c:v>1.4779135511772701</c:v>
                </c:pt>
                <c:pt idx="5" formatCode="#,##0.00">
                  <c:v>1.3574824224532549</c:v>
                </c:pt>
                <c:pt idx="6" formatCode="#,##0.00">
                  <c:v>1.2480143929793988</c:v>
                </c:pt>
                <c:pt idx="7" formatCode="#,##0.00">
                  <c:v>1.1482496157016353</c:v>
                </c:pt>
                <c:pt idx="8" formatCode="#,##0.00">
                  <c:v>1.0571057620032391</c:v>
                </c:pt>
                <c:pt idx="9" formatCode="#,##0.00">
                  <c:v>0.97364840781602524</c:v>
                </c:pt>
                <c:pt idx="10" formatCode="#,##0.00">
                  <c:v>0.89706710022541736</c:v>
                </c:pt>
                <c:pt idx="11" formatCode="#,##0.00">
                  <c:v>0.86243320407189761</c:v>
                </c:pt>
                <c:pt idx="12" formatCode="#,##0.00">
                  <c:v>0.82913675404621956</c:v>
                </c:pt>
                <c:pt idx="13" formatCode="#,##0.00">
                  <c:v>0.79711381362134925</c:v>
                </c:pt>
                <c:pt idx="14" formatCode="#,##0.00">
                  <c:v>0.76630418967376845</c:v>
                </c:pt>
                <c:pt idx="15" formatCode="#,##0.00">
                  <c:v>0.73665117084231047</c:v>
                </c:pt>
                <c:pt idx="16" formatCode="#,##0.00">
                  <c:v>0.70810128716110354</c:v>
                </c:pt>
                <c:pt idx="17" formatCode="#,##0.00">
                  <c:v>0.68060408899602254</c:v>
                </c:pt>
                <c:pt idx="18" formatCode="#,##0.00">
                  <c:v>0.65411194351858704</c:v>
                </c:pt>
                <c:pt idx="19" formatCode="#,##0.00">
                  <c:v>0.6285798471323305</c:v>
                </c:pt>
                <c:pt idx="20" formatCode="#,##0.00">
                  <c:v>0.603965252427212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PV!$B$14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PV!$E$15:$Y$15</c:f>
              <c:numCache>
                <c:formatCode>General</c:formatCode>
                <c:ptCount val="21"/>
                <c:pt idx="2" formatCode="#,##0.00">
                  <c:v>1.0624628484302898</c:v>
                </c:pt>
                <c:pt idx="3" formatCode="#,##0.00">
                  <c:v>0.98848868543688873</c:v>
                </c:pt>
                <c:pt idx="4" formatCode="#,##0.00">
                  <c:v>0.92006677167199991</c:v>
                </c:pt>
                <c:pt idx="5" formatCode="#,##0.00">
                  <c:v>0.85669426023246864</c:v>
                </c:pt>
                <c:pt idx="6" formatCode="#,##0.00">
                  <c:v>0.7979226590657239</c:v>
                </c:pt>
                <c:pt idx="7" formatCode="#,##0.00">
                  <c:v>0.74335097724608756</c:v>
                </c:pt>
                <c:pt idx="8" formatCode="#,##0.00">
                  <c:v>0.69261985638818402</c:v>
                </c:pt>
                <c:pt idx="9" formatCode="#,##0.00">
                  <c:v>0.64540652878293303</c:v>
                </c:pt>
                <c:pt idx="10" formatCode="#,##0.00">
                  <c:v>0.60142047192552728</c:v>
                </c:pt>
                <c:pt idx="11" formatCode="#,##0.00">
                  <c:v>0.57638952979720892</c:v>
                </c:pt>
                <c:pt idx="12" formatCode="#,##0.00">
                  <c:v>0.55249912432466408</c:v>
                </c:pt>
                <c:pt idx="13" formatCode="#,##0.00">
                  <c:v>0.52968126652843184</c:v>
                </c:pt>
                <c:pt idx="14" formatCode="#,##0.00">
                  <c:v>0.50787310028470078</c:v>
                </c:pt>
                <c:pt idx="15" formatCode="#,##0.00">
                  <c:v>0.48701643172297709</c:v>
                </c:pt>
                <c:pt idx="16" formatCode="#,##0.00">
                  <c:v>0.4670573092508275</c:v>
                </c:pt>
                <c:pt idx="17" formatCode="#,##0.00">
                  <c:v>0.44794564797614833</c:v>
                </c:pt>
                <c:pt idx="18" formatCode="#,##0.00">
                  <c:v>0.429634893157474</c:v>
                </c:pt>
                <c:pt idx="19" formatCode="#,##0.00">
                  <c:v>0.4120817180416409</c:v>
                </c:pt>
                <c:pt idx="20" formatCode="#,##0.00">
                  <c:v>0.39524575206755802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PV!$B$21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PV!$E$21:$Y$21</c:f>
              <c:numCache>
                <c:formatCode>General</c:formatCode>
                <c:ptCount val="21"/>
                <c:pt idx="5" formatCode="#,##0.00">
                  <c:v>1.3219271359807458</c:v>
                </c:pt>
                <c:pt idx="6" formatCode="#,##0.00">
                  <c:v>1.2925509774033961</c:v>
                </c:pt>
                <c:pt idx="7" formatCode="#,##0.00">
                  <c:v>1.2631748188260465</c:v>
                </c:pt>
                <c:pt idx="8" formatCode="#,##0.00">
                  <c:v>1.2337986602486966</c:v>
                </c:pt>
                <c:pt idx="9" formatCode="#,##0.00">
                  <c:v>1.2044225016713468</c:v>
                </c:pt>
                <c:pt idx="10" formatCode="#,##0.00">
                  <c:v>1.175046343093997</c:v>
                </c:pt>
                <c:pt idx="11" formatCode="#,##0.00">
                  <c:v>1.145670184516647</c:v>
                </c:pt>
                <c:pt idx="12" formatCode="#,##0.00">
                  <c:v>1.1162940259392973</c:v>
                </c:pt>
                <c:pt idx="13" formatCode="#,##0.00">
                  <c:v>1.0869178673619473</c:v>
                </c:pt>
                <c:pt idx="14" formatCode="#,##0.00">
                  <c:v>1.0575417087845969</c:v>
                </c:pt>
                <c:pt idx="15" formatCode="#,##0.00">
                  <c:v>1.0575417087845969</c:v>
                </c:pt>
                <c:pt idx="16" formatCode="#,##0.00">
                  <c:v>1.0575417087845969</c:v>
                </c:pt>
                <c:pt idx="17" formatCode="#,##0.00">
                  <c:v>1.0575417087845969</c:v>
                </c:pt>
                <c:pt idx="18" formatCode="#,##0.00">
                  <c:v>1.0575417087845969</c:v>
                </c:pt>
                <c:pt idx="19" formatCode="#,##0.00">
                  <c:v>1.0575417087845969</c:v>
                </c:pt>
                <c:pt idx="20" formatCode="#,##0.00">
                  <c:v>1.0575417087845969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PV!$B$21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PV!$E$22:$Y$22</c:f>
              <c:numCache>
                <c:formatCode>General</c:formatCode>
                <c:ptCount val="21"/>
                <c:pt idx="5" formatCode="#,##0.00">
                  <c:v>1.1318320096269552</c:v>
                </c:pt>
                <c:pt idx="6" formatCode="#,##0.00">
                  <c:v>1.106680187190801</c:v>
                </c:pt>
                <c:pt idx="7" formatCode="#,##0.00">
                  <c:v>1.0815283647546463</c:v>
                </c:pt>
                <c:pt idx="8" formatCode="#,##0.00">
                  <c:v>1.0563765423184919</c:v>
                </c:pt>
                <c:pt idx="9" formatCode="#,##0.00">
                  <c:v>1.0312247198823374</c:v>
                </c:pt>
                <c:pt idx="10" formatCode="#,##0.00">
                  <c:v>1.0060728974461828</c:v>
                </c:pt>
                <c:pt idx="11" formatCode="#,##0.00">
                  <c:v>0.98092107501002845</c:v>
                </c:pt>
                <c:pt idx="12" formatCode="#,##0.00">
                  <c:v>0.95576925257387391</c:v>
                </c:pt>
                <c:pt idx="13" formatCode="#,##0.00">
                  <c:v>0.93061743013771936</c:v>
                </c:pt>
                <c:pt idx="14" formatCode="#,##0.00">
                  <c:v>0.90546560770156437</c:v>
                </c:pt>
                <c:pt idx="15" formatCode="#,##0.00">
                  <c:v>0.90546560770156437</c:v>
                </c:pt>
                <c:pt idx="16" formatCode="#,##0.00">
                  <c:v>0.90546560770156437</c:v>
                </c:pt>
                <c:pt idx="17" formatCode="#,##0.00">
                  <c:v>0.90546560770156437</c:v>
                </c:pt>
                <c:pt idx="18" formatCode="#,##0.00">
                  <c:v>0.90546560770156437</c:v>
                </c:pt>
                <c:pt idx="19" formatCode="#,##0.00">
                  <c:v>0.90546560770156437</c:v>
                </c:pt>
                <c:pt idx="20" formatCode="#,##0.00">
                  <c:v>0.90546560770156437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PV!$B$26</c:f>
              <c:strCache>
                <c:ptCount val="1"/>
                <c:pt idx="0">
                  <c:v>REIPPPP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ED11"/>
              </a:solidFill>
              <a:ln w="25400">
                <a:solidFill>
                  <a:srgbClr val="FFED11"/>
                </a:solidFill>
              </a:ln>
              <a:effectLst/>
            </c:spPr>
          </c:marker>
          <c:val>
            <c:numRef>
              <c:f>PV!$E$30:$J$30</c:f>
              <c:numCache>
                <c:formatCode>#,##0.00</c:formatCode>
                <c:ptCount val="6"/>
                <c:pt idx="1">
                  <c:v>3.65</c:v>
                </c:pt>
                <c:pt idx="2">
                  <c:v>2.1800000000000002</c:v>
                </c:pt>
                <c:pt idx="3">
                  <c:v>1.17</c:v>
                </c:pt>
                <c:pt idx="4">
                  <c:v>0.87237362637362648</c:v>
                </c:pt>
                <c:pt idx="5">
                  <c:v>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83904"/>
        <c:axId val="171397888"/>
      </c:lineChart>
      <c:catAx>
        <c:axId val="1534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97888"/>
        <c:crosses val="autoZero"/>
        <c:auto val="1"/>
        <c:lblAlgn val="ctr"/>
        <c:lblOffset val="100"/>
        <c:noMultiLvlLbl val="0"/>
      </c:catAx>
      <c:valAx>
        <c:axId val="1713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REIPPPP vs. IRP assumptions in R/kWh (Apr-2016-Rand)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Wind!$E$7:$Y$7</c:f>
              <c:numCache>
                <c:formatCode>#,##0.00</c:formatCode>
                <c:ptCount val="21"/>
                <c:pt idx="0">
                  <c:v>0.95925934622564513</c:v>
                </c:pt>
                <c:pt idx="1">
                  <c:v>0.91743102026864376</c:v>
                </c:pt>
                <c:pt idx="2">
                  <c:v>0.88738784869925347</c:v>
                </c:pt>
                <c:pt idx="3">
                  <c:v>0.86629508485107642</c:v>
                </c:pt>
                <c:pt idx="4">
                  <c:v>0.85464428936730652</c:v>
                </c:pt>
                <c:pt idx="5">
                  <c:v>0.83687239349804987</c:v>
                </c:pt>
                <c:pt idx="6">
                  <c:v>0.82716230295800319</c:v>
                </c:pt>
                <c:pt idx="7">
                  <c:v>0.81427039307826365</c:v>
                </c:pt>
                <c:pt idx="8">
                  <c:v>0.80435643075503593</c:v>
                </c:pt>
                <c:pt idx="9">
                  <c:v>0.79817627743247865</c:v>
                </c:pt>
                <c:pt idx="10">
                  <c:v>0.79309531703503944</c:v>
                </c:pt>
                <c:pt idx="11">
                  <c:v>0.78878964604114565</c:v>
                </c:pt>
                <c:pt idx="12">
                  <c:v>0.78532658877633099</c:v>
                </c:pt>
                <c:pt idx="13">
                  <c:v>0.77953498613795635</c:v>
                </c:pt>
                <c:pt idx="14">
                  <c:v>0.77324860596332945</c:v>
                </c:pt>
                <c:pt idx="15">
                  <c:v>0.76979016551570656</c:v>
                </c:pt>
                <c:pt idx="16">
                  <c:v>0.76427114787851369</c:v>
                </c:pt>
                <c:pt idx="17">
                  <c:v>0.76263137374414181</c:v>
                </c:pt>
                <c:pt idx="18">
                  <c:v>0.76004622398596244</c:v>
                </c:pt>
                <c:pt idx="19">
                  <c:v>0.75706600660596257</c:v>
                </c:pt>
                <c:pt idx="20">
                  <c:v>0.75521125276898138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Wind!$B$7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Wind!$E$8:$Y$8</c:f>
              <c:numCache>
                <c:formatCode>#,##0.00</c:formatCode>
                <c:ptCount val="21"/>
                <c:pt idx="0">
                  <c:v>0.95925934622564513</c:v>
                </c:pt>
                <c:pt idx="1">
                  <c:v>0.91743102026864376</c:v>
                </c:pt>
                <c:pt idx="2">
                  <c:v>0.88738784869925347</c:v>
                </c:pt>
                <c:pt idx="3">
                  <c:v>0.86629508485107642</c:v>
                </c:pt>
                <c:pt idx="4">
                  <c:v>0.85464428936730652</c:v>
                </c:pt>
                <c:pt idx="5">
                  <c:v>0.83687239349804987</c:v>
                </c:pt>
                <c:pt idx="6">
                  <c:v>0.82716230295800319</c:v>
                </c:pt>
                <c:pt idx="7">
                  <c:v>0.81427039307826365</c:v>
                </c:pt>
                <c:pt idx="8">
                  <c:v>0.80435643075503593</c:v>
                </c:pt>
                <c:pt idx="9">
                  <c:v>0.79817627743247865</c:v>
                </c:pt>
                <c:pt idx="10">
                  <c:v>0.79309531703503944</c:v>
                </c:pt>
                <c:pt idx="11">
                  <c:v>0.78878964604114565</c:v>
                </c:pt>
                <c:pt idx="12">
                  <c:v>0.78532658877633099</c:v>
                </c:pt>
                <c:pt idx="13">
                  <c:v>0.77953498613795635</c:v>
                </c:pt>
                <c:pt idx="14">
                  <c:v>0.77324860596332945</c:v>
                </c:pt>
                <c:pt idx="15">
                  <c:v>0.76979016551570656</c:v>
                </c:pt>
                <c:pt idx="16">
                  <c:v>0.76427114787851369</c:v>
                </c:pt>
                <c:pt idx="17">
                  <c:v>0.76263137374414181</c:v>
                </c:pt>
                <c:pt idx="18">
                  <c:v>0.76004622398596244</c:v>
                </c:pt>
                <c:pt idx="19">
                  <c:v>0.75706600660596257</c:v>
                </c:pt>
                <c:pt idx="20">
                  <c:v>0.75521125276898138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Wind!$B$14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Wind!$E$14:$Y$14</c:f>
              <c:numCache>
                <c:formatCode>#,##0.00</c:formatCode>
                <c:ptCount val="21"/>
                <c:pt idx="2">
                  <c:v>1.2735663473537169</c:v>
                </c:pt>
                <c:pt idx="3">
                  <c:v>1.243401632214137</c:v>
                </c:pt>
                <c:pt idx="4">
                  <c:v>1.2267398552442217</c:v>
                </c:pt>
                <c:pt idx="5">
                  <c:v>1.2013243060897791</c:v>
                </c:pt>
                <c:pt idx="6">
                  <c:v>1.1874379269870545</c:v>
                </c:pt>
                <c:pt idx="7">
                  <c:v>1.1690012350520105</c:v>
                </c:pt>
                <c:pt idx="8">
                  <c:v>1.1548232993610208</c:v>
                </c:pt>
                <c:pt idx="9">
                  <c:v>1.1459850757012049</c:v>
                </c:pt>
                <c:pt idx="10">
                  <c:v>1.13871880542352</c:v>
                </c:pt>
                <c:pt idx="11">
                  <c:v>1.132561274814899</c:v>
                </c:pt>
                <c:pt idx="12">
                  <c:v>1.1276087642450618</c:v>
                </c:pt>
                <c:pt idx="13">
                  <c:v>1.1193262060632276</c:v>
                </c:pt>
                <c:pt idx="14">
                  <c:v>1.1103360676161456</c:v>
                </c:pt>
                <c:pt idx="15">
                  <c:v>1.1053901595464091</c:v>
                </c:pt>
                <c:pt idx="16">
                  <c:v>1.0974974245746183</c:v>
                </c:pt>
                <c:pt idx="17">
                  <c:v>1.095152387195325</c:v>
                </c:pt>
                <c:pt idx="18">
                  <c:v>1.0914553702178473</c:v>
                </c:pt>
                <c:pt idx="19">
                  <c:v>1.0871933679042201</c:v>
                </c:pt>
                <c:pt idx="20">
                  <c:v>1.0845408885255434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Wind!$B$14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Wind!$E$15:$Y$15</c:f>
              <c:numCache>
                <c:formatCode>#,##0.00</c:formatCode>
                <c:ptCount val="21"/>
                <c:pt idx="2">
                  <c:v>0.97820441906602895</c:v>
                </c:pt>
                <c:pt idx="3">
                  <c:v>0.95503541989239615</c:v>
                </c:pt>
                <c:pt idx="4">
                  <c:v>0.94223779541422914</c:v>
                </c:pt>
                <c:pt idx="5">
                  <c:v>0.92271654899662048</c:v>
                </c:pt>
                <c:pt idx="6">
                  <c:v>0.91205065991173973</c:v>
                </c:pt>
                <c:pt idx="7">
                  <c:v>0.89788975375927049</c:v>
                </c:pt>
                <c:pt idx="8">
                  <c:v>0.88699992507073944</c:v>
                </c:pt>
                <c:pt idx="9">
                  <c:v>0.88021143740483176</c:v>
                </c:pt>
                <c:pt idx="10">
                  <c:v>0.87463034011019258</c:v>
                </c:pt>
                <c:pt idx="11">
                  <c:v>0.8699008466963607</c:v>
                </c:pt>
                <c:pt idx="12">
                  <c:v>0.86609690846027876</c:v>
                </c:pt>
                <c:pt idx="13">
                  <c:v>0.85973521789623664</c:v>
                </c:pt>
                <c:pt idx="14">
                  <c:v>0.85283004709361299</c:v>
                </c:pt>
                <c:pt idx="15">
                  <c:v>0.84903118012436263</c:v>
                </c:pt>
                <c:pt idx="16">
                  <c:v>0.84296890606697628</c:v>
                </c:pt>
                <c:pt idx="17">
                  <c:v>0.84116772316663813</c:v>
                </c:pt>
                <c:pt idx="18">
                  <c:v>0.83832810797717816</c:v>
                </c:pt>
                <c:pt idx="19">
                  <c:v>0.83505453726300005</c:v>
                </c:pt>
                <c:pt idx="20">
                  <c:v>0.83301721344779855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Wind!$B$21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Wind!$E$21:$Y$21</c:f>
              <c:numCache>
                <c:formatCode>General</c:formatCode>
                <c:ptCount val="21"/>
                <c:pt idx="5" formatCode="#,##0.00">
                  <c:v>0.9787641395908544</c:v>
                </c:pt>
                <c:pt idx="6" formatCode="#,##0.00">
                  <c:v>0.96986628377639206</c:v>
                </c:pt>
                <c:pt idx="7" formatCode="#,##0.00">
                  <c:v>0.96096842796192972</c:v>
                </c:pt>
                <c:pt idx="8" formatCode="#,##0.00">
                  <c:v>0.95207057214746749</c:v>
                </c:pt>
                <c:pt idx="9" formatCode="#,##0.00">
                  <c:v>0.94317271633300515</c:v>
                </c:pt>
                <c:pt idx="10" formatCode="#,##0.00">
                  <c:v>0.9342748605185428</c:v>
                </c:pt>
                <c:pt idx="11" formatCode="#,##0.00">
                  <c:v>0.92537700470408046</c:v>
                </c:pt>
                <c:pt idx="12" formatCode="#,##0.00">
                  <c:v>0.91647914888961801</c:v>
                </c:pt>
                <c:pt idx="13" formatCode="#,##0.00">
                  <c:v>0.90758129307515578</c:v>
                </c:pt>
                <c:pt idx="14" formatCode="#,##0.00">
                  <c:v>0.89868343726069344</c:v>
                </c:pt>
                <c:pt idx="15" formatCode="#,##0.00">
                  <c:v>0.8897855814462311</c:v>
                </c:pt>
                <c:pt idx="16" formatCode="#,##0.00">
                  <c:v>0.88088772563176887</c:v>
                </c:pt>
                <c:pt idx="17" formatCode="#,##0.00">
                  <c:v>0.88088772563176887</c:v>
                </c:pt>
                <c:pt idx="18" formatCode="#,##0.00">
                  <c:v>0.88088772563176887</c:v>
                </c:pt>
                <c:pt idx="19" formatCode="#,##0.00">
                  <c:v>0.88088772563176887</c:v>
                </c:pt>
                <c:pt idx="20" formatCode="#,##0.00">
                  <c:v>0.88088772563176887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Wind!$B$21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Wind!$E$22:$Y$22</c:f>
              <c:numCache>
                <c:formatCode>General</c:formatCode>
                <c:ptCount val="21"/>
                <c:pt idx="5" formatCode="#,##0.00">
                  <c:v>0.9787641395908544</c:v>
                </c:pt>
                <c:pt idx="6" formatCode="#,##0.00">
                  <c:v>0.96986628377639206</c:v>
                </c:pt>
                <c:pt idx="7" formatCode="#,##0.00">
                  <c:v>0.96096842796192972</c:v>
                </c:pt>
                <c:pt idx="8" formatCode="#,##0.00">
                  <c:v>0.95207057214746749</c:v>
                </c:pt>
                <c:pt idx="9" formatCode="#,##0.00">
                  <c:v>0.94317271633300515</c:v>
                </c:pt>
                <c:pt idx="10" formatCode="#,##0.00">
                  <c:v>0.9342748605185428</c:v>
                </c:pt>
                <c:pt idx="11" formatCode="#,##0.00">
                  <c:v>0.92537700470408046</c:v>
                </c:pt>
                <c:pt idx="12" formatCode="#,##0.00">
                  <c:v>0.91647914888961801</c:v>
                </c:pt>
                <c:pt idx="13" formatCode="#,##0.00">
                  <c:v>0.90758129307515578</c:v>
                </c:pt>
                <c:pt idx="14" formatCode="#,##0.00">
                  <c:v>0.89868343726069344</c:v>
                </c:pt>
                <c:pt idx="15" formatCode="#,##0.00">
                  <c:v>0.8897855814462311</c:v>
                </c:pt>
                <c:pt idx="16" formatCode="#,##0.00">
                  <c:v>0.88088772563176887</c:v>
                </c:pt>
                <c:pt idx="17" formatCode="#,##0.00">
                  <c:v>0.88088772563176887</c:v>
                </c:pt>
                <c:pt idx="18" formatCode="#,##0.00">
                  <c:v>0.88088772563176887</c:v>
                </c:pt>
                <c:pt idx="19" formatCode="#,##0.00">
                  <c:v>0.88088772563176887</c:v>
                </c:pt>
                <c:pt idx="20" formatCode="#,##0.00">
                  <c:v>0.88088772563176887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Wind!$B$26</c:f>
              <c:strCache>
                <c:ptCount val="1"/>
                <c:pt idx="0">
                  <c:v>REIPPPP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DB1CF"/>
              </a:solidFill>
              <a:ln w="25400">
                <a:solidFill>
                  <a:srgbClr val="9DB1CF"/>
                </a:solidFill>
              </a:ln>
              <a:effectLst/>
            </c:spPr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Wind!$E$30:$J$30</c:f>
              <c:numCache>
                <c:formatCode>#,##0.00</c:formatCode>
                <c:ptCount val="6"/>
                <c:pt idx="1">
                  <c:v>1.51</c:v>
                </c:pt>
                <c:pt idx="2">
                  <c:v>1.19</c:v>
                </c:pt>
                <c:pt idx="3">
                  <c:v>0.87</c:v>
                </c:pt>
                <c:pt idx="4">
                  <c:v>0.68702197802197806</c:v>
                </c:pt>
                <c:pt idx="5">
                  <c:v>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90912"/>
        <c:axId val="201992832"/>
      </c:lineChart>
      <c:catAx>
        <c:axId val="2019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92832"/>
        <c:crosses val="autoZero"/>
        <c:auto val="1"/>
        <c:lblAlgn val="ctr"/>
        <c:lblOffset val="100"/>
        <c:noMultiLvlLbl val="0"/>
      </c:catAx>
      <c:valAx>
        <c:axId val="2019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9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REIPPPP vs. IRP assumptions in R/kWh (Apr-2016-Rand)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CSP!$B$7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CSP!$E$7:$Y$7</c:f>
              <c:numCache>
                <c:formatCode>#,##0.00</c:formatCode>
                <c:ptCount val="21"/>
                <c:pt idx="0">
                  <c:v>2.3848168208467513</c:v>
                </c:pt>
                <c:pt idx="1">
                  <c:v>2.223388492558513</c:v>
                </c:pt>
                <c:pt idx="2">
                  <c:v>1.9165260472251364</c:v>
                </c:pt>
                <c:pt idx="3">
                  <c:v>1.7021502996519411</c:v>
                </c:pt>
                <c:pt idx="4">
                  <c:v>1.5352257050161469</c:v>
                </c:pt>
                <c:pt idx="5">
                  <c:v>1.3028651296199443</c:v>
                </c:pt>
                <c:pt idx="6">
                  <c:v>1.1932326101141415</c:v>
                </c:pt>
                <c:pt idx="7">
                  <c:v>1.1030266122060677</c:v>
                </c:pt>
                <c:pt idx="8">
                  <c:v>1.0423135904093661</c:v>
                </c:pt>
                <c:pt idx="9">
                  <c:v>0.99188608472652195</c:v>
                </c:pt>
                <c:pt idx="10">
                  <c:v>0.94761971323062466</c:v>
                </c:pt>
                <c:pt idx="11">
                  <c:v>0.92239021808434396</c:v>
                </c:pt>
                <c:pt idx="12">
                  <c:v>0.90547975608533404</c:v>
                </c:pt>
                <c:pt idx="13">
                  <c:v>0.89109066711247586</c:v>
                </c:pt>
                <c:pt idx="14">
                  <c:v>0.87128292114102068</c:v>
                </c:pt>
                <c:pt idx="15">
                  <c:v>0.85442452131686497</c:v>
                </c:pt>
                <c:pt idx="16">
                  <c:v>0.83988528653694239</c:v>
                </c:pt>
                <c:pt idx="17">
                  <c:v>0.83039606670174204</c:v>
                </c:pt>
                <c:pt idx="18">
                  <c:v>0.81754664526046172</c:v>
                </c:pt>
                <c:pt idx="19">
                  <c:v>0.80885892506682244</c:v>
                </c:pt>
                <c:pt idx="20">
                  <c:v>0.79966612208561438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CSP!$B$7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CSP!$E$8:$Y$8</c:f>
              <c:numCache>
                <c:formatCode>#,##0.00</c:formatCode>
                <c:ptCount val="21"/>
                <c:pt idx="0">
                  <c:v>1.7053372490057606</c:v>
                </c:pt>
                <c:pt idx="1">
                  <c:v>1.5872095392605141</c:v>
                </c:pt>
                <c:pt idx="2">
                  <c:v>1.3626581345694266</c:v>
                </c:pt>
                <c:pt idx="3">
                  <c:v>1.2057853207685554</c:v>
                </c:pt>
                <c:pt idx="4">
                  <c:v>1.0836356319650395</c:v>
                </c:pt>
                <c:pt idx="5">
                  <c:v>0.91360213847787985</c:v>
                </c:pt>
                <c:pt idx="6">
                  <c:v>0.83337682375060607</c:v>
                </c:pt>
                <c:pt idx="7">
                  <c:v>0.76736717072899518</c:v>
                </c:pt>
                <c:pt idx="8">
                  <c:v>0.7229394653032668</c:v>
                </c:pt>
                <c:pt idx="9">
                  <c:v>0.68603834752768345</c:v>
                </c:pt>
                <c:pt idx="10">
                  <c:v>0.65364573627418721</c:v>
                </c:pt>
                <c:pt idx="11">
                  <c:v>0.63518365770804164</c:v>
                </c:pt>
                <c:pt idx="12">
                  <c:v>0.6228091620550219</c:v>
                </c:pt>
                <c:pt idx="13">
                  <c:v>0.61227972063846137</c:v>
                </c:pt>
                <c:pt idx="14">
                  <c:v>0.5977850920213218</c:v>
                </c:pt>
                <c:pt idx="15">
                  <c:v>0.58544869368086883</c:v>
                </c:pt>
                <c:pt idx="16">
                  <c:v>0.57480938071633092</c:v>
                </c:pt>
                <c:pt idx="17">
                  <c:v>0.56778583148906847</c:v>
                </c:pt>
                <c:pt idx="18">
                  <c:v>0.55823015154025102</c:v>
                </c:pt>
                <c:pt idx="19">
                  <c:v>0.55176938799267261</c:v>
                </c:pt>
                <c:pt idx="20">
                  <c:v>0.54493301146611939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CSP!$B$14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CSP!$E$14:$Y$14</c:f>
              <c:numCache>
                <c:formatCode>#,##0.00</c:formatCode>
                <c:ptCount val="21"/>
                <c:pt idx="2">
                  <c:v>2.6188788091344257</c:v>
                </c:pt>
                <c:pt idx="3">
                  <c:v>2.3419769642369404</c:v>
                </c:pt>
                <c:pt idx="4">
                  <c:v>2.1263661559404712</c:v>
                </c:pt>
                <c:pt idx="5">
                  <c:v>1.8262339220613493</c:v>
                </c:pt>
                <c:pt idx="6">
                  <c:v>1.6846253340770614</c:v>
                </c:pt>
                <c:pt idx="7">
                  <c:v>1.5681093217747089</c:v>
                </c:pt>
                <c:pt idx="8">
                  <c:v>1.4896883812759814</c:v>
                </c:pt>
                <c:pt idx="9">
                  <c:v>1.4245528912999497</c:v>
                </c:pt>
                <c:pt idx="10">
                  <c:v>1.367375528315145</c:v>
                </c:pt>
                <c:pt idx="11">
                  <c:v>1.3347874495286116</c:v>
                </c:pt>
                <c:pt idx="12">
                  <c:v>1.312944782255832</c:v>
                </c:pt>
                <c:pt idx="13">
                  <c:v>1.2943588865652849</c:v>
                </c:pt>
                <c:pt idx="14">
                  <c:v>1.268773896356054</c:v>
                </c:pt>
                <c:pt idx="15">
                  <c:v>1.2469984760196924</c:v>
                </c:pt>
                <c:pt idx="16">
                  <c:v>1.2282186421087515</c:v>
                </c:pt>
                <c:pt idx="17">
                  <c:v>1.2158211227959028</c:v>
                </c:pt>
                <c:pt idx="18">
                  <c:v>1.1989540484892216</c:v>
                </c:pt>
                <c:pt idx="19">
                  <c:v>1.187549922417755</c:v>
                </c:pt>
                <c:pt idx="20">
                  <c:v>1.1754827883697907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CSP!$B$14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CSP!$E$15:$Y$15</c:f>
              <c:numCache>
                <c:formatCode>#,##0.00</c:formatCode>
                <c:ptCount val="21"/>
                <c:pt idx="2">
                  <c:v>1.9611102403477103</c:v>
                </c:pt>
                <c:pt idx="3">
                  <c:v>1.750203647315244</c:v>
                </c:pt>
                <c:pt idx="4">
                  <c:v>1.5859803247309556</c:v>
                </c:pt>
                <c:pt idx="5">
                  <c:v>1.3573799449461847</c:v>
                </c:pt>
                <c:pt idx="6">
                  <c:v>1.2495215634068291</c:v>
                </c:pt>
                <c:pt idx="7">
                  <c:v>1.1607753320571759</c:v>
                </c:pt>
                <c:pt idx="8">
                  <c:v>1.101044804118253</c:v>
                </c:pt>
                <c:pt idx="9">
                  <c:v>1.0514333460168057</c:v>
                </c:pt>
                <c:pt idx="10">
                  <c:v>1.0078833190021053</c:v>
                </c:pt>
                <c:pt idx="11">
                  <c:v>0.9830621023977667</c:v>
                </c:pt>
                <c:pt idx="12">
                  <c:v>0.9664252954492647</c:v>
                </c:pt>
                <c:pt idx="13">
                  <c:v>0.9522690591843842</c:v>
                </c:pt>
                <c:pt idx="14">
                  <c:v>0.93278185381818057</c:v>
                </c:pt>
                <c:pt idx="15">
                  <c:v>0.9161962665437724</c:v>
                </c:pt>
                <c:pt idx="16">
                  <c:v>0.90189231421966121</c:v>
                </c:pt>
                <c:pt idx="17">
                  <c:v>0.89244955098601375</c:v>
                </c:pt>
                <c:pt idx="18">
                  <c:v>0.87960248173746947</c:v>
                </c:pt>
                <c:pt idx="19">
                  <c:v>0.87091635190277583</c:v>
                </c:pt>
                <c:pt idx="20">
                  <c:v>0.86172523174008997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CSP!$B$21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CSP!$E$21:$Y$21</c:f>
              <c:numCache>
                <c:formatCode>General</c:formatCode>
                <c:ptCount val="21"/>
                <c:pt idx="5" formatCode="#,##0.00">
                  <c:v>3.7294645006016847</c:v>
                </c:pt>
                <c:pt idx="6" formatCode="#,##0.00">
                  <c:v>3.5653680625752107</c:v>
                </c:pt>
                <c:pt idx="7" formatCode="#,##0.00">
                  <c:v>3.4012716245487367</c:v>
                </c:pt>
                <c:pt idx="8" formatCode="#,##0.00">
                  <c:v>3.2371751865222631</c:v>
                </c:pt>
                <c:pt idx="9" formatCode="#,##0.00">
                  <c:v>3.0730787484957887</c:v>
                </c:pt>
                <c:pt idx="10" formatCode="#,##0.00">
                  <c:v>2.9089823104693138</c:v>
                </c:pt>
                <c:pt idx="11" formatCode="#,##0.00">
                  <c:v>2.9089823104693138</c:v>
                </c:pt>
                <c:pt idx="12" formatCode="#,##0.00">
                  <c:v>2.9089823104693138</c:v>
                </c:pt>
                <c:pt idx="13" formatCode="#,##0.00">
                  <c:v>2.9089823104693138</c:v>
                </c:pt>
                <c:pt idx="14" formatCode="#,##0.00">
                  <c:v>2.9089823104693138</c:v>
                </c:pt>
                <c:pt idx="15" formatCode="#,##0.00">
                  <c:v>2.9089823104693138</c:v>
                </c:pt>
                <c:pt idx="16" formatCode="#,##0.00">
                  <c:v>2.9089823104693138</c:v>
                </c:pt>
                <c:pt idx="17" formatCode="#,##0.00">
                  <c:v>2.9089823104693138</c:v>
                </c:pt>
                <c:pt idx="18" formatCode="#,##0.00">
                  <c:v>2.9089823104693138</c:v>
                </c:pt>
                <c:pt idx="19" formatCode="#,##0.00">
                  <c:v>2.9089823104693138</c:v>
                </c:pt>
                <c:pt idx="20" formatCode="#,##0.00">
                  <c:v>2.9089823104693138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CSP!$B$21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CSP!$E$22:$Y$22</c:f>
              <c:numCache>
                <c:formatCode>General</c:formatCode>
                <c:ptCount val="21"/>
                <c:pt idx="5" formatCode="#,##0.00">
                  <c:v>2.8390966305655838</c:v>
                </c:pt>
                <c:pt idx="6" formatCode="#,##0.00">
                  <c:v>2.7141763788206981</c:v>
                </c:pt>
                <c:pt idx="7" formatCode="#,##0.00">
                  <c:v>2.5892561270758123</c:v>
                </c:pt>
                <c:pt idx="8" formatCode="#,##0.00">
                  <c:v>2.464335875330927</c:v>
                </c:pt>
                <c:pt idx="9" formatCode="#,##0.00">
                  <c:v>2.3394156235860408</c:v>
                </c:pt>
                <c:pt idx="10" formatCode="#,##0.00">
                  <c:v>2.2144953718411551</c:v>
                </c:pt>
                <c:pt idx="11" formatCode="#,##0.00">
                  <c:v>2.2144953718411551</c:v>
                </c:pt>
                <c:pt idx="12" formatCode="#,##0.00">
                  <c:v>2.2144953718411551</c:v>
                </c:pt>
                <c:pt idx="13" formatCode="#,##0.00">
                  <c:v>2.2144953718411551</c:v>
                </c:pt>
                <c:pt idx="14" formatCode="#,##0.00">
                  <c:v>2.2144953718411551</c:v>
                </c:pt>
                <c:pt idx="15" formatCode="#,##0.00">
                  <c:v>2.2144953718411551</c:v>
                </c:pt>
                <c:pt idx="16" formatCode="#,##0.00">
                  <c:v>2.2144953718411551</c:v>
                </c:pt>
                <c:pt idx="17" formatCode="#,##0.00">
                  <c:v>2.2144953718411551</c:v>
                </c:pt>
                <c:pt idx="18" formatCode="#,##0.00">
                  <c:v>2.2144953718411551</c:v>
                </c:pt>
                <c:pt idx="19" formatCode="#,##0.00">
                  <c:v>2.2144953718411551</c:v>
                </c:pt>
                <c:pt idx="20" formatCode="#,##0.00">
                  <c:v>2.2144953718411551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CSP!$B$26</c:f>
              <c:strCache>
                <c:ptCount val="1"/>
                <c:pt idx="0">
                  <c:v>REIPPPP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EA632"/>
              </a:solidFill>
              <a:ln w="25400">
                <a:solidFill>
                  <a:srgbClr val="EEA632"/>
                </a:solidFill>
              </a:ln>
              <a:effectLst/>
            </c:spPr>
          </c:marker>
          <c:cat>
            <c:numRef>
              <c:f>Wind!$E$2:$Y$2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CSP!$E$30:$J$30</c:f>
              <c:numCache>
                <c:formatCode>#,##0.00</c:formatCode>
                <c:ptCount val="6"/>
                <c:pt idx="1">
                  <c:v>3.55</c:v>
                </c:pt>
                <c:pt idx="2">
                  <c:v>3.32</c:v>
                </c:pt>
                <c:pt idx="3">
                  <c:v>3.1111599999999999</c:v>
                </c:pt>
                <c:pt idx="4">
                  <c:v>2.9016000000000002</c:v>
                </c:pt>
                <c:pt idx="5">
                  <c:v>2.0150000000000001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9904"/>
        <c:axId val="208861824"/>
      </c:lineChart>
      <c:catAx>
        <c:axId val="2088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61824"/>
        <c:crosses val="autoZero"/>
        <c:auto val="1"/>
        <c:lblAlgn val="ctr"/>
        <c:lblOffset val="100"/>
        <c:noMultiLvlLbl val="0"/>
      </c:catAx>
      <c:valAx>
        <c:axId val="20886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5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REIPPPP vs. IRP assumptions in R/kWh (Apr-2016-Rand)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Coal!$B$7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Coal!$E$2:$Y$2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Coal!$E$7:$Y$7</c:f>
              <c:numCache>
                <c:formatCode>#,##0.00</c:formatCode>
                <c:ptCount val="21"/>
                <c:pt idx="0">
                  <c:v>0.93093286617769677</c:v>
                </c:pt>
                <c:pt idx="1">
                  <c:v>0.91852172637240292</c:v>
                </c:pt>
                <c:pt idx="2">
                  <c:v>0.91386094471969948</c:v>
                </c:pt>
                <c:pt idx="3">
                  <c:v>0.90037566660541601</c:v>
                </c:pt>
                <c:pt idx="4">
                  <c:v>0.89328926915588625</c:v>
                </c:pt>
                <c:pt idx="5">
                  <c:v>0.88598402345752147</c:v>
                </c:pt>
                <c:pt idx="6">
                  <c:v>0.88154290402531033</c:v>
                </c:pt>
                <c:pt idx="7">
                  <c:v>0.87772007331601609</c:v>
                </c:pt>
                <c:pt idx="8">
                  <c:v>0.87333474385898757</c:v>
                </c:pt>
                <c:pt idx="9">
                  <c:v>0.86869318585681832</c:v>
                </c:pt>
                <c:pt idx="10">
                  <c:v>0.86330110165627549</c:v>
                </c:pt>
                <c:pt idx="11">
                  <c:v>0.86002213176100883</c:v>
                </c:pt>
                <c:pt idx="12">
                  <c:v>0.85549491539954503</c:v>
                </c:pt>
                <c:pt idx="13">
                  <c:v>0.85254531094591735</c:v>
                </c:pt>
                <c:pt idx="14">
                  <c:v>0.84866198180350305</c:v>
                </c:pt>
                <c:pt idx="15">
                  <c:v>0.84076807573890622</c:v>
                </c:pt>
                <c:pt idx="16">
                  <c:v>0.83989550774643484</c:v>
                </c:pt>
                <c:pt idx="17">
                  <c:v>0.83692774555122273</c:v>
                </c:pt>
                <c:pt idx="18">
                  <c:v>0.83544294114711504</c:v>
                </c:pt>
                <c:pt idx="19">
                  <c:v>0.83426825004230742</c:v>
                </c:pt>
                <c:pt idx="20">
                  <c:v>0.83336594182235413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Coal!$B$7</c:f>
              <c:strCache>
                <c:ptCount val="1"/>
                <c:pt idx="0">
                  <c:v>IRP 2010 (Tariff)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Coal!$E$2:$Y$2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Coal!$E$8:$Y$8</c:f>
              <c:numCache>
                <c:formatCode>#,##0.00</c:formatCode>
                <c:ptCount val="21"/>
                <c:pt idx="0">
                  <c:v>0.68836520030477788</c:v>
                </c:pt>
                <c:pt idx="1">
                  <c:v>0.68836520030477788</c:v>
                </c:pt>
                <c:pt idx="2">
                  <c:v>0.68836520030477788</c:v>
                </c:pt>
                <c:pt idx="3">
                  <c:v>0.68836520030477788</c:v>
                </c:pt>
                <c:pt idx="4">
                  <c:v>0.68836520030477788</c:v>
                </c:pt>
                <c:pt idx="5">
                  <c:v>0.68836520030477788</c:v>
                </c:pt>
                <c:pt idx="6">
                  <c:v>0.68836520030477788</c:v>
                </c:pt>
                <c:pt idx="7">
                  <c:v>0.68836520030477788</c:v>
                </c:pt>
                <c:pt idx="8">
                  <c:v>0.68836520030477788</c:v>
                </c:pt>
                <c:pt idx="9">
                  <c:v>0.68836520030477788</c:v>
                </c:pt>
                <c:pt idx="10">
                  <c:v>0.68836520030477788</c:v>
                </c:pt>
                <c:pt idx="11">
                  <c:v>0.68836520030477788</c:v>
                </c:pt>
                <c:pt idx="12">
                  <c:v>0.68836520030477788</c:v>
                </c:pt>
                <c:pt idx="13">
                  <c:v>0.68836520030477788</c:v>
                </c:pt>
                <c:pt idx="14">
                  <c:v>0.68836520030477788</c:v>
                </c:pt>
                <c:pt idx="15">
                  <c:v>0.68836520030477788</c:v>
                </c:pt>
                <c:pt idx="16">
                  <c:v>0.68836520030477788</c:v>
                </c:pt>
                <c:pt idx="17">
                  <c:v>0.68836520030477788</c:v>
                </c:pt>
                <c:pt idx="18">
                  <c:v>0.68836520030477788</c:v>
                </c:pt>
                <c:pt idx="19">
                  <c:v>0.68836520030477788</c:v>
                </c:pt>
                <c:pt idx="20">
                  <c:v>0.68836520030477788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Coal!$B$14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Coal!$E$14:$Y$14</c:f>
              <c:numCache>
                <c:formatCode>General</c:formatCode>
                <c:ptCount val="21"/>
                <c:pt idx="2" formatCode="#,##0.00">
                  <c:v>0.99826186575903486</c:v>
                </c:pt>
                <c:pt idx="3" formatCode="#,##0.00">
                  <c:v>0.98135924863164203</c:v>
                </c:pt>
                <c:pt idx="4" formatCode="#,##0.00">
                  <c:v>0.97247706897714414</c:v>
                </c:pt>
                <c:pt idx="5" formatCode="#,##0.00">
                  <c:v>0.96332058217616257</c:v>
                </c:pt>
                <c:pt idx="6" formatCode="#,##0.00">
                  <c:v>0.95775402724540604</c:v>
                </c:pt>
                <c:pt idx="7" formatCode="#,##0.00">
                  <c:v>0.9529624431731728</c:v>
                </c:pt>
                <c:pt idx="8" formatCode="#,##0.00">
                  <c:v>0.94746581609870995</c:v>
                </c:pt>
                <c:pt idx="9" formatCode="#,##0.00">
                  <c:v>0.94164802894442379</c:v>
                </c:pt>
                <c:pt idx="10" formatCode="#,##0.00">
                  <c:v>0.9348895228173677</c:v>
                </c:pt>
                <c:pt idx="11" formatCode="#,##0.00">
                  <c:v>0.93077962072693654</c:v>
                </c:pt>
                <c:pt idx="12" formatCode="#,##0.00">
                  <c:v>0.92510515082263123</c:v>
                </c:pt>
                <c:pt idx="13" formatCode="#,##0.00">
                  <c:v>0.92140807951758219</c:v>
                </c:pt>
                <c:pt idx="14" formatCode="#,##0.00">
                  <c:v>0.91654066594868056</c:v>
                </c:pt>
                <c:pt idx="15" formatCode="#,##0.00">
                  <c:v>0.90664634484393736</c:v>
                </c:pt>
                <c:pt idx="16" formatCode="#,##0.00">
                  <c:v>0.90555265715211708</c:v>
                </c:pt>
                <c:pt idx="17" formatCode="#,##0.00">
                  <c:v>0.90183282670548492</c:v>
                </c:pt>
                <c:pt idx="18" formatCode="#,##0.00">
                  <c:v>0.89997175419819142</c:v>
                </c:pt>
                <c:pt idx="19" formatCode="#,##0.00">
                  <c:v>0.89849938159903164</c:v>
                </c:pt>
                <c:pt idx="20" formatCode="#,##0.00">
                  <c:v>0.8973684171321874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Coal!$B$14</c:f>
              <c:strCache>
                <c:ptCount val="1"/>
                <c:pt idx="0">
                  <c:v>IRP 2013 (Tariff)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Coal!$E$15:$Y$15</c:f>
              <c:numCache>
                <c:formatCode>General</c:formatCode>
                <c:ptCount val="21"/>
                <c:pt idx="2" formatCode="#,##0.00">
                  <c:v>0.78038577385560937</c:v>
                </c:pt>
                <c:pt idx="3" formatCode="#,##0.00">
                  <c:v>0.78038577385560937</c:v>
                </c:pt>
                <c:pt idx="4" formatCode="#,##0.00">
                  <c:v>0.78038577385560937</c:v>
                </c:pt>
                <c:pt idx="5" formatCode="#,##0.00">
                  <c:v>0.78038577385560937</c:v>
                </c:pt>
                <c:pt idx="6" formatCode="#,##0.00">
                  <c:v>0.78038577385560937</c:v>
                </c:pt>
                <c:pt idx="7" formatCode="#,##0.00">
                  <c:v>0.78038577385560937</c:v>
                </c:pt>
                <c:pt idx="8" formatCode="#,##0.00">
                  <c:v>0.78038577385560937</c:v>
                </c:pt>
                <c:pt idx="9" formatCode="#,##0.00">
                  <c:v>0.78038577385560937</c:v>
                </c:pt>
                <c:pt idx="10" formatCode="#,##0.00">
                  <c:v>0.78038577385560937</c:v>
                </c:pt>
                <c:pt idx="11" formatCode="#,##0.00">
                  <c:v>0.78038577385560937</c:v>
                </c:pt>
                <c:pt idx="12" formatCode="#,##0.00">
                  <c:v>0.78038577385560937</c:v>
                </c:pt>
                <c:pt idx="13" formatCode="#,##0.00">
                  <c:v>0.78038577385560937</c:v>
                </c:pt>
                <c:pt idx="14" formatCode="#,##0.00">
                  <c:v>0.78038577385560937</c:v>
                </c:pt>
                <c:pt idx="15" formatCode="#,##0.00">
                  <c:v>0.78038577385560937</c:v>
                </c:pt>
                <c:pt idx="16" formatCode="#,##0.00">
                  <c:v>0.78038577385560937</c:v>
                </c:pt>
                <c:pt idx="17" formatCode="#,##0.00">
                  <c:v>0.78038577385560937</c:v>
                </c:pt>
                <c:pt idx="18" formatCode="#,##0.00">
                  <c:v>0.78038577385560937</c:v>
                </c:pt>
                <c:pt idx="19" formatCode="#,##0.00">
                  <c:v>0.78038577385560937</c:v>
                </c:pt>
                <c:pt idx="20" formatCode="#,##0.00">
                  <c:v>0.78038577385560937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Coal!$B$23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Coal!$E$23:$Y$23</c:f>
              <c:numCache>
                <c:formatCode>General</c:formatCode>
                <c:ptCount val="21"/>
                <c:pt idx="5" formatCode="#,##0.00">
                  <c:v>1.5713339350180506</c:v>
                </c:pt>
                <c:pt idx="6" formatCode="#,##0.00">
                  <c:v>1.5713339350180506</c:v>
                </c:pt>
                <c:pt idx="7" formatCode="#,##0.00">
                  <c:v>1.5713339350180506</c:v>
                </c:pt>
                <c:pt idx="8" formatCode="#,##0.00">
                  <c:v>1.5713339350180506</c:v>
                </c:pt>
                <c:pt idx="9" formatCode="#,##0.00">
                  <c:v>1.5713339350180506</c:v>
                </c:pt>
                <c:pt idx="10" formatCode="#,##0.00">
                  <c:v>1.5713339350180506</c:v>
                </c:pt>
                <c:pt idx="11" formatCode="#,##0.00">
                  <c:v>1.5713339350180506</c:v>
                </c:pt>
                <c:pt idx="12" formatCode="#,##0.00">
                  <c:v>1.5713339350180506</c:v>
                </c:pt>
                <c:pt idx="13" formatCode="#,##0.00">
                  <c:v>1.5713339350180506</c:v>
                </c:pt>
                <c:pt idx="14" formatCode="#,##0.00">
                  <c:v>1.5713339350180506</c:v>
                </c:pt>
                <c:pt idx="15" formatCode="#,##0.00">
                  <c:v>1.5713339350180506</c:v>
                </c:pt>
                <c:pt idx="16" formatCode="#,##0.00">
                  <c:v>1.5713339350180506</c:v>
                </c:pt>
                <c:pt idx="17" formatCode="#,##0.00">
                  <c:v>1.5713339350180506</c:v>
                </c:pt>
                <c:pt idx="18" formatCode="#,##0.00">
                  <c:v>1.5713339350180506</c:v>
                </c:pt>
                <c:pt idx="19" formatCode="#,##0.00">
                  <c:v>1.5713339350180506</c:v>
                </c:pt>
                <c:pt idx="20" formatCode="#,##0.00">
                  <c:v>1.5713339350180506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Coal!$B$23</c:f>
              <c:strCache>
                <c:ptCount val="1"/>
                <c:pt idx="0">
                  <c:v>IRP 2016 (Tariff)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Coal!$E$25:$Y$25</c:f>
              <c:numCache>
                <c:formatCode>General</c:formatCode>
                <c:ptCount val="21"/>
                <c:pt idx="5" formatCode="#,##0.00">
                  <c:v>1.0482851985559567</c:v>
                </c:pt>
                <c:pt idx="6" formatCode="#,##0.00">
                  <c:v>1.0482851985559567</c:v>
                </c:pt>
                <c:pt idx="7" formatCode="#,##0.00">
                  <c:v>1.0482851985559567</c:v>
                </c:pt>
                <c:pt idx="8" formatCode="#,##0.00">
                  <c:v>1.0482851985559567</c:v>
                </c:pt>
                <c:pt idx="9" formatCode="#,##0.00">
                  <c:v>1.0482851985559567</c:v>
                </c:pt>
                <c:pt idx="10" formatCode="#,##0.00">
                  <c:v>1.0482851985559567</c:v>
                </c:pt>
                <c:pt idx="11" formatCode="#,##0.00">
                  <c:v>1.0482851985559567</c:v>
                </c:pt>
                <c:pt idx="12" formatCode="#,##0.00">
                  <c:v>1.0482851985559567</c:v>
                </c:pt>
                <c:pt idx="13" formatCode="#,##0.00">
                  <c:v>1.0482851985559567</c:v>
                </c:pt>
                <c:pt idx="14" formatCode="#,##0.00">
                  <c:v>1.0482851985559567</c:v>
                </c:pt>
                <c:pt idx="15" formatCode="#,##0.00">
                  <c:v>1.0482851985559567</c:v>
                </c:pt>
                <c:pt idx="16" formatCode="#,##0.00">
                  <c:v>1.0482851985559567</c:v>
                </c:pt>
                <c:pt idx="17" formatCode="#,##0.00">
                  <c:v>1.0482851985559567</c:v>
                </c:pt>
                <c:pt idx="18" formatCode="#,##0.00">
                  <c:v>1.0482851985559567</c:v>
                </c:pt>
                <c:pt idx="19" formatCode="#,##0.00">
                  <c:v>1.0482851985559567</c:v>
                </c:pt>
                <c:pt idx="20" formatCode="#,##0.00">
                  <c:v>1.0482851985559567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Coal!$B$29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ED11"/>
              </a:solidFill>
              <a:ln w="25400">
                <a:solidFill>
                  <a:srgbClr val="FFED11"/>
                </a:solidFill>
              </a:ln>
              <a:effectLst/>
            </c:spPr>
          </c:marker>
          <c:val>
            <c:numRef>
              <c:f>Coal!$E$33:$J$33</c:f>
              <c:numCache>
                <c:formatCode>#,##0.00</c:formatCode>
                <c:ptCount val="6"/>
                <c:pt idx="5">
                  <c:v>1.0335390643302083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69504"/>
        <c:axId val="209271424"/>
      </c:lineChart>
      <c:catAx>
        <c:axId val="209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71424"/>
        <c:crosses val="autoZero"/>
        <c:auto val="1"/>
        <c:lblAlgn val="ctr"/>
        <c:lblOffset val="100"/>
        <c:noMultiLvlLbl val="0"/>
      </c:catAx>
      <c:valAx>
        <c:axId val="20927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6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209550</xdr:colOff>
      <xdr:row>2</xdr:row>
      <xdr:rowOff>9524</xdr:rowOff>
    </xdr:from>
    <xdr:to>
      <xdr:col>37</xdr:col>
      <xdr:colOff>495300</xdr:colOff>
      <xdr:row>36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1</xdr:row>
      <xdr:rowOff>66675</xdr:rowOff>
    </xdr:from>
    <xdr:to>
      <xdr:col>37</xdr:col>
      <xdr:colOff>390525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447675</xdr:colOff>
      <xdr:row>1</xdr:row>
      <xdr:rowOff>114300</xdr:rowOff>
    </xdr:from>
    <xdr:to>
      <xdr:col>37</xdr:col>
      <xdr:colOff>123825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1</xdr:row>
      <xdr:rowOff>19049</xdr:rowOff>
    </xdr:from>
    <xdr:to>
      <xdr:col>36</xdr:col>
      <xdr:colOff>400050</xdr:colOff>
      <xdr:row>38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beta2.statssa.gov.za/publications/P0141/CPIHistory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e.co.za/wp-content/uploads/2016/10/New_Power_Generators_RSA-CSIR-14Oct2016.pdf" TargetMode="External"/><Relationship Id="rId3" Type="http://schemas.openxmlformats.org/officeDocument/2006/relationships/hyperlink" Target="http://www.energy.gov.za/IRP/irp-presentaions/IRP-Update-Presentation-22-Nov-2016.pdf" TargetMode="External"/><Relationship Id="rId7" Type="http://schemas.openxmlformats.org/officeDocument/2006/relationships/hyperlink" Target="http://www.gov.za/sites/www.gov.za/files/39111_gon731.pdf" TargetMode="External"/><Relationship Id="rId12" Type="http://schemas.openxmlformats.org/officeDocument/2006/relationships/hyperlink" Target="http://www.energy.gov.za/files/renewable-energy-status-report/Market-Overview-and-Current-Levels-of-Renewable-Energy-Deployment-NERSA.pdf" TargetMode="External"/><Relationship Id="rId2" Type="http://schemas.openxmlformats.org/officeDocument/2006/relationships/hyperlink" Target="http://www.doe-irp.co.za/content/IRP2010_updatea.pdf" TargetMode="External"/><Relationship Id="rId1" Type="http://schemas.openxmlformats.org/officeDocument/2006/relationships/hyperlink" Target="http://www.energy.gov.za/IRP/irp%20files/IRP2010_2030_Final_Report_20110325.pdf" TargetMode="External"/><Relationship Id="rId6" Type="http://schemas.openxmlformats.org/officeDocument/2006/relationships/hyperlink" Target="http://www.gov.za/sites/www.gov.za/files/39111_gon733_0.pdf" TargetMode="External"/><Relationship Id="rId11" Type="http://schemas.openxmlformats.org/officeDocument/2006/relationships/hyperlink" Target="https://www.ipp-projects.co.za/Home/GetPressRelease?fileid=228bdd35-e18e-e611-9455-2c59e59ac9cd&amp;fileName=PressRelease-Coal-based-Independent-Power-Producer-programme-announcement-10Oct2016.pdf" TargetMode="External"/><Relationship Id="rId5" Type="http://schemas.openxmlformats.org/officeDocument/2006/relationships/hyperlink" Target="http://www.ipprenewables.co.za/gong/widget/file/.../279" TargetMode="External"/><Relationship Id="rId10" Type="http://schemas.openxmlformats.org/officeDocument/2006/relationships/hyperlink" Target="https://www.ipp-projects.co.za/Publications/GetPublicationFile?fileid=a0d907d0-cc8a-e611-9455-2c59e59ac9cd&amp;fileName=20160822_IPPPP_Overview_Jun16.PDF" TargetMode="External"/><Relationship Id="rId4" Type="http://schemas.openxmlformats.org/officeDocument/2006/relationships/hyperlink" Target="http://www.energy.gov.za/IPP/List-of-IPP-Preferred-Bidders-Window-three-04Nov2013.pdf" TargetMode="External"/><Relationship Id="rId9" Type="http://schemas.openxmlformats.org/officeDocument/2006/relationships/hyperlink" Target="http://beta2.statssa.gov.za/publications/P0141/CPIHisto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76"/>
  <sheetViews>
    <sheetView workbookViewId="0">
      <pane xSplit="4" ySplit="2" topLeftCell="E3" activePane="bottomRight" state="frozen"/>
      <selection activeCell="F25" sqref="F25:H25"/>
      <selection pane="topRight" activeCell="F25" sqref="F25:H25"/>
      <selection pane="bottomLeft" activeCell="F25" sqref="F25:H25"/>
      <selection pane="bottomRight" activeCell="Z30" sqref="Z30"/>
    </sheetView>
  </sheetViews>
  <sheetFormatPr defaultRowHeight="14.4" x14ac:dyDescent="0.3"/>
  <cols>
    <col min="2" max="2" width="19.33203125" customWidth="1"/>
    <col min="3" max="3" width="12" customWidth="1"/>
    <col min="4" max="4" width="9.109375" customWidth="1"/>
    <col min="5" max="18" width="6.5546875" bestFit="1" customWidth="1"/>
    <col min="19" max="25" width="5.5546875" bestFit="1" customWidth="1"/>
  </cols>
  <sheetData>
    <row r="2" spans="2:25" ht="15" x14ac:dyDescent="0.25"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1">
        <v>2026</v>
      </c>
      <c r="V2" s="1">
        <v>2027</v>
      </c>
      <c r="W2" s="1">
        <v>2028</v>
      </c>
      <c r="X2" s="1">
        <v>2029</v>
      </c>
      <c r="Y2" s="1">
        <v>2030</v>
      </c>
    </row>
    <row r="3" spans="2:25" ht="15" x14ac:dyDescent="0.25">
      <c r="B3" s="1" t="s">
        <v>116</v>
      </c>
      <c r="C3" t="s">
        <v>1</v>
      </c>
      <c r="D3" t="s">
        <v>2</v>
      </c>
      <c r="E3" s="2">
        <f>MAX(E38:E47)</f>
        <v>1.3366760436599323</v>
      </c>
      <c r="F3" s="2">
        <f t="shared" ref="F3:Y3" si="0">MAX(F38:F47)</f>
        <v>1.2176700195513939</v>
      </c>
      <c r="G3" s="2">
        <f t="shared" si="0"/>
        <v>1.0975349107654946</v>
      </c>
      <c r="H3" s="2">
        <f t="shared" si="0"/>
        <v>1.0094833794839961</v>
      </c>
      <c r="I3" s="2">
        <f t="shared" si="0"/>
        <v>0.92965821725848619</v>
      </c>
      <c r="J3" s="2">
        <f t="shared" si="0"/>
        <v>0.85706582147551136</v>
      </c>
      <c r="K3" s="2">
        <f t="shared" si="0"/>
        <v>0.79086113846599504</v>
      </c>
      <c r="L3" s="2">
        <f t="shared" si="0"/>
        <v>0.73032130475850499</v>
      </c>
      <c r="M3" s="2">
        <f t="shared" si="0"/>
        <v>0.6748246668106942</v>
      </c>
      <c r="N3" s="2">
        <f t="shared" si="0"/>
        <v>0.6238339460412029</v>
      </c>
      <c r="O3" s="2">
        <f t="shared" si="0"/>
        <v>0.57688262817307678</v>
      </c>
      <c r="P3" s="2">
        <f t="shared" si="0"/>
        <v>0.5571439961432666</v>
      </c>
      <c r="Q3" s="2">
        <f t="shared" si="0"/>
        <v>0.53809435758443869</v>
      </c>
      <c r="R3" s="2">
        <f t="shared" si="0"/>
        <v>0.51970258040645667</v>
      </c>
      <c r="S3" s="2">
        <f t="shared" si="0"/>
        <v>0.50193930685034271</v>
      </c>
      <c r="T3" s="2">
        <f t="shared" si="0"/>
        <v>0.48477683111760378</v>
      </c>
      <c r="U3" s="2">
        <f t="shared" si="0"/>
        <v>0.46818898687392974</v>
      </c>
      <c r="V3" s="2">
        <f t="shared" si="0"/>
        <v>0.45215104371695131</v>
      </c>
      <c r="W3" s="2">
        <f t="shared" si="0"/>
        <v>0.43663961179194943</v>
      </c>
      <c r="X3" s="2">
        <f t="shared" si="0"/>
        <v>0.421632553822825</v>
      </c>
      <c r="Y3" s="2">
        <f t="shared" si="0"/>
        <v>0.40710890389961324</v>
      </c>
    </row>
    <row r="4" spans="2:25" ht="15" x14ac:dyDescent="0.25">
      <c r="B4" s="3" t="s">
        <v>3</v>
      </c>
      <c r="C4" t="s">
        <v>4</v>
      </c>
      <c r="D4" t="s">
        <v>2</v>
      </c>
      <c r="E4" s="2">
        <f>MIN(E38:E47)</f>
        <v>0.91059176301006806</v>
      </c>
      <c r="F4" s="2">
        <f t="shared" ref="F4:Y4" si="1">MIN(F38:F47)</f>
        <v>0.81478504664764473</v>
      </c>
      <c r="G4" s="2">
        <f t="shared" si="1"/>
        <v>0.7181362082155589</v>
      </c>
      <c r="H4" s="2">
        <f t="shared" si="1"/>
        <v>0.66805162245596683</v>
      </c>
      <c r="I4" s="2">
        <f t="shared" si="1"/>
        <v>0.62172904514610283</v>
      </c>
      <c r="J4" s="2">
        <f t="shared" si="1"/>
        <v>0.57881567485189178</v>
      </c>
      <c r="K4" s="2">
        <f t="shared" si="1"/>
        <v>0.53899941127434947</v>
      </c>
      <c r="L4" s="2">
        <f t="shared" si="1"/>
        <v>0.5020032185063259</v>
      </c>
      <c r="M4" s="2">
        <f t="shared" si="1"/>
        <v>0.46758040553908475</v>
      </c>
      <c r="N4" s="2">
        <f t="shared" si="1"/>
        <v>0.43551065154936297</v>
      </c>
      <c r="O4" s="2">
        <f t="shared" si="1"/>
        <v>0.4055966404388045</v>
      </c>
      <c r="P4" s="2">
        <f t="shared" si="1"/>
        <v>0.39034612155043646</v>
      </c>
      <c r="Q4" s="2">
        <f t="shared" si="1"/>
        <v>0.37572592662553167</v>
      </c>
      <c r="R4" s="2">
        <f t="shared" si="1"/>
        <v>0.36169983454453286</v>
      </c>
      <c r="S4" s="2">
        <f t="shared" si="1"/>
        <v>0.34823434494548278</v>
      </c>
      <c r="T4" s="2">
        <f t="shared" si="1"/>
        <v>0.33529842753107902</v>
      </c>
      <c r="U4" s="2">
        <f t="shared" si="1"/>
        <v>0.3228632985289166</v>
      </c>
      <c r="V4" s="2">
        <f t="shared" si="1"/>
        <v>0.3109022209426866</v>
      </c>
      <c r="W4" s="2">
        <f t="shared" si="1"/>
        <v>0.29939032569873336</v>
      </c>
      <c r="X4" s="2">
        <f t="shared" si="1"/>
        <v>0.2883044511874856</v>
      </c>
      <c r="Y4" s="2">
        <f t="shared" si="1"/>
        <v>0.27762299903485382</v>
      </c>
    </row>
    <row r="5" spans="2:25" s="16" customFormat="1" ht="15" x14ac:dyDescent="0.25">
      <c r="B5" s="15" t="s">
        <v>7</v>
      </c>
      <c r="C5" s="16" t="s">
        <v>1</v>
      </c>
      <c r="D5" s="16" t="s">
        <v>2</v>
      </c>
      <c r="E5" s="17">
        <f t="shared" ref="E5:Y5" si="2">E3/$D$32</f>
        <v>1.4851956040665915</v>
      </c>
      <c r="F5" s="17">
        <f t="shared" si="2"/>
        <v>1.3529666883904377</v>
      </c>
      <c r="G5" s="17">
        <f t="shared" si="2"/>
        <v>1.2194832341838828</v>
      </c>
      <c r="H5" s="17">
        <f t="shared" si="2"/>
        <v>1.1216481994266623</v>
      </c>
      <c r="I5" s="17">
        <f t="shared" si="2"/>
        <v>1.0329535747316514</v>
      </c>
      <c r="J5" s="17">
        <f t="shared" si="2"/>
        <v>0.95229535719501257</v>
      </c>
      <c r="K5" s="17">
        <f t="shared" si="2"/>
        <v>0.87873459829555001</v>
      </c>
      <c r="L5" s="17">
        <f t="shared" si="2"/>
        <v>0.81146811639833882</v>
      </c>
      <c r="M5" s="17">
        <f t="shared" si="2"/>
        <v>0.74980518534521579</v>
      </c>
      <c r="N5" s="17">
        <f t="shared" si="2"/>
        <v>0.69314882893466989</v>
      </c>
      <c r="O5" s="17">
        <f t="shared" si="2"/>
        <v>0.64098069797008528</v>
      </c>
      <c r="P5" s="17">
        <f t="shared" si="2"/>
        <v>0.6190488846036295</v>
      </c>
      <c r="Q5" s="17">
        <f t="shared" si="2"/>
        <v>0.59788261953826516</v>
      </c>
      <c r="R5" s="17">
        <f t="shared" si="2"/>
        <v>0.57744731156272966</v>
      </c>
      <c r="S5" s="17">
        <f t="shared" si="2"/>
        <v>0.55771034094482519</v>
      </c>
      <c r="T5" s="17">
        <f t="shared" si="2"/>
        <v>0.53864092346400416</v>
      </c>
      <c r="U5" s="17">
        <f t="shared" si="2"/>
        <v>0.52020998541547747</v>
      </c>
      <c r="V5" s="17">
        <f t="shared" si="2"/>
        <v>0.50239004857439029</v>
      </c>
      <c r="W5" s="17">
        <f t="shared" si="2"/>
        <v>0.48515512421327711</v>
      </c>
      <c r="X5" s="17">
        <f t="shared" si="2"/>
        <v>0.46848061535869445</v>
      </c>
      <c r="Y5" s="17">
        <f t="shared" si="2"/>
        <v>0.45234322655512582</v>
      </c>
    </row>
    <row r="6" spans="2:25" s="16" customFormat="1" ht="15" x14ac:dyDescent="0.25">
      <c r="B6" s="18" t="s">
        <v>3</v>
      </c>
      <c r="C6" s="16" t="s">
        <v>4</v>
      </c>
      <c r="D6" s="16" t="s">
        <v>2</v>
      </c>
      <c r="E6" s="17">
        <f t="shared" ref="E6:Y6" si="3">E4/$D$32</f>
        <v>1.0117686255667422</v>
      </c>
      <c r="F6" s="17">
        <f t="shared" si="3"/>
        <v>0.90531671849738304</v>
      </c>
      <c r="G6" s="17">
        <f t="shared" si="3"/>
        <v>0.7979291202395099</v>
      </c>
      <c r="H6" s="17">
        <f t="shared" si="3"/>
        <v>0.74227958050662979</v>
      </c>
      <c r="I6" s="17">
        <f t="shared" si="3"/>
        <v>0.69081005016233643</v>
      </c>
      <c r="J6" s="17">
        <f t="shared" si="3"/>
        <v>0.64312852761321304</v>
      </c>
      <c r="K6" s="17">
        <f t="shared" si="3"/>
        <v>0.59888823474927722</v>
      </c>
      <c r="L6" s="17">
        <f t="shared" si="3"/>
        <v>0.55778135389591765</v>
      </c>
      <c r="M6" s="17">
        <f t="shared" si="3"/>
        <v>0.51953378393231642</v>
      </c>
      <c r="N6" s="17">
        <f t="shared" si="3"/>
        <v>0.48390072394373662</v>
      </c>
      <c r="O6" s="17">
        <f t="shared" si="3"/>
        <v>0.4506629338208939</v>
      </c>
      <c r="P6" s="17">
        <f t="shared" si="3"/>
        <v>0.43371791283381828</v>
      </c>
      <c r="Q6" s="17">
        <f t="shared" si="3"/>
        <v>0.41747325180614631</v>
      </c>
      <c r="R6" s="17">
        <f t="shared" si="3"/>
        <v>0.40188870504948093</v>
      </c>
      <c r="S6" s="17">
        <f t="shared" si="3"/>
        <v>0.38692704993942528</v>
      </c>
      <c r="T6" s="17">
        <f t="shared" si="3"/>
        <v>0.37255380836786556</v>
      </c>
      <c r="U6" s="17">
        <f t="shared" si="3"/>
        <v>0.35873699836546286</v>
      </c>
      <c r="V6" s="17">
        <f t="shared" si="3"/>
        <v>0.34544691215854068</v>
      </c>
      <c r="W6" s="17">
        <f t="shared" si="3"/>
        <v>0.33265591744303707</v>
      </c>
      <c r="X6" s="17">
        <f t="shared" si="3"/>
        <v>0.32033827909720619</v>
      </c>
      <c r="Y6" s="17">
        <f t="shared" si="3"/>
        <v>0.30846999892761534</v>
      </c>
    </row>
    <row r="7" spans="2:25" s="16" customFormat="1" ht="15" x14ac:dyDescent="0.25">
      <c r="B7" s="15" t="s">
        <v>7</v>
      </c>
      <c r="C7" s="16" t="s">
        <v>1</v>
      </c>
      <c r="D7" s="16" t="s">
        <v>2</v>
      </c>
      <c r="E7" s="17">
        <f>E5*CPI!$R$6</f>
        <v>2.0833993890378575</v>
      </c>
      <c r="F7" s="17">
        <f>F5*CPI!$R$6</f>
        <v>1.8979116045476971</v>
      </c>
      <c r="G7" s="17">
        <f>G5*CPI!$R$6</f>
        <v>1.7106639812857245</v>
      </c>
      <c r="H7" s="17">
        <f>H5*CPI!$R$6</f>
        <v>1.5734231686401789</v>
      </c>
      <c r="I7" s="17">
        <f>I5*CPI!$R$6</f>
        <v>1.4490043201096776</v>
      </c>
      <c r="J7" s="17">
        <f>J5*CPI!$R$6</f>
        <v>1.3358587649541147</v>
      </c>
      <c r="K7" s="17">
        <f>K5*CPI!$R$6</f>
        <v>1.2326693670534798</v>
      </c>
      <c r="L7" s="17">
        <f>L5*CPI!$R$6</f>
        <v>1.1383094410587808</v>
      </c>
      <c r="M7" s="17">
        <f>M5*CPI!$R$6</f>
        <v>1.0518100516648166</v>
      </c>
      <c r="N7" s="17">
        <f>N5*CPI!$R$6</f>
        <v>0.97233377392224518</v>
      </c>
      <c r="O7" s="17">
        <f>O5*CPI!$R$6</f>
        <v>0.89915347909692511</v>
      </c>
      <c r="P7" s="17">
        <f>P5*CPI!$R$6</f>
        <v>0.8683880186800913</v>
      </c>
      <c r="Q7" s="17">
        <f>Q5*CPI!$R$6</f>
        <v>0.83869645240784407</v>
      </c>
      <c r="R7" s="17">
        <f>R5*CPI!$R$6</f>
        <v>0.81003025649771798</v>
      </c>
      <c r="S7" s="17">
        <f>S5*CPI!$R$6</f>
        <v>0.78234367271426863</v>
      </c>
      <c r="T7" s="17">
        <f>T5*CPI!$R$6</f>
        <v>0.75559351763700577</v>
      </c>
      <c r="U7" s="17">
        <f>U5*CPI!$R$6</f>
        <v>0.7297390073189336</v>
      </c>
      <c r="V7" s="17">
        <f>V5*CPI!$R$6</f>
        <v>0.70474159591685304</v>
      </c>
      <c r="W7" s="17">
        <f>W5*CPI!$R$6</f>
        <v>0.68056482702140253</v>
      </c>
      <c r="X7" s="17">
        <f>X5*CPI!$R$6</f>
        <v>0.65717419654483522</v>
      </c>
      <c r="Y7" s="17">
        <f>Y5*CPI!$R$6</f>
        <v>0.63453702613982921</v>
      </c>
    </row>
    <row r="8" spans="2:25" s="16" customFormat="1" ht="15" x14ac:dyDescent="0.25">
      <c r="B8" s="18" t="s">
        <v>91</v>
      </c>
      <c r="C8" s="16" t="s">
        <v>4</v>
      </c>
      <c r="D8" s="16" t="s">
        <v>2</v>
      </c>
      <c r="E8" s="17">
        <f>E6*CPI!$R$6</f>
        <v>1.4192865441977911</v>
      </c>
      <c r="F8" s="17">
        <f>F6*CPI!$R$6</f>
        <v>1.2699581745588289</v>
      </c>
      <c r="G8" s="17">
        <f>G6*CPI!$R$6</f>
        <v>1.1193172381137568</v>
      </c>
      <c r="H8" s="17">
        <f>H6*CPI!$R$6</f>
        <v>1.0412533004329112</v>
      </c>
      <c r="I8" s="17">
        <f>I6*CPI!$R$6</f>
        <v>0.96905298703327747</v>
      </c>
      <c r="J8" s="17">
        <f>J6*CPI!$R$6</f>
        <v>0.9021664067907571</v>
      </c>
      <c r="K8" s="17">
        <f>K6*CPI!$R$6</f>
        <v>0.84010710707884717</v>
      </c>
      <c r="L8" s="17">
        <f>L6*CPI!$R$6</f>
        <v>0.78244328810399555</v>
      </c>
      <c r="M8" s="17">
        <f>M6*CPI!$R$6</f>
        <v>0.7287904469050549</v>
      </c>
      <c r="N8" s="17">
        <f>N6*CPI!$R$6</f>
        <v>0.67880518219885266</v>
      </c>
      <c r="O8" s="17">
        <f>O6*CPI!$R$6</f>
        <v>0.63217994883208728</v>
      </c>
      <c r="P8" s="17">
        <f>P6*CPI!$R$6</f>
        <v>0.60840984994743952</v>
      </c>
      <c r="Q8" s="17">
        <f>Q6*CPI!$R$6</f>
        <v>0.58562220045028857</v>
      </c>
      <c r="R8" s="17">
        <f>R6*CPI!$R$6</f>
        <v>0.56376054458329961</v>
      </c>
      <c r="S8" s="17">
        <f>S6*CPI!$R$6</f>
        <v>0.54277266727613815</v>
      </c>
      <c r="T8" s="17">
        <f>T6*CPI!$R$6</f>
        <v>0.52261020340492248</v>
      </c>
      <c r="U8" s="17">
        <f>U6*CPI!$R$6</f>
        <v>0.50322828937377428</v>
      </c>
      <c r="V8" s="17">
        <f>V6*CPI!$R$6</f>
        <v>0.48458525177795286</v>
      </c>
      <c r="W8" s="17">
        <f>W6*CPI!$R$6</f>
        <v>0.46664232863537142</v>
      </c>
      <c r="X8" s="17">
        <f>X6*CPI!$R$6</f>
        <v>0.44936341928913642</v>
      </c>
      <c r="Y8" s="17">
        <f>Y6*CPI!$R$6</f>
        <v>0.43271485960679373</v>
      </c>
    </row>
    <row r="9" spans="2:25" s="16" customFormat="1" ht="15" x14ac:dyDescent="0.25">
      <c r="B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s="16" customFormat="1" ht="15" x14ac:dyDescent="0.25">
      <c r="B10" s="15" t="s">
        <v>115</v>
      </c>
      <c r="C10" s="16" t="s">
        <v>1</v>
      </c>
      <c r="D10" s="16" t="s">
        <v>2</v>
      </c>
      <c r="G10" s="17">
        <f>MAX(G58:G71)</f>
        <v>1.2426590868936398</v>
      </c>
      <c r="H10" s="17">
        <f t="shared" ref="H10:Y10" si="4">MAX(H58:H71)</f>
        <v>1.1387112803463981</v>
      </c>
      <c r="I10" s="17">
        <f t="shared" si="4"/>
        <v>1.0447824510302681</v>
      </c>
      <c r="J10" s="17">
        <f t="shared" si="4"/>
        <v>0.95964598973428128</v>
      </c>
      <c r="K10" s="17">
        <f t="shared" si="4"/>
        <v>0.8822596797893969</v>
      </c>
      <c r="L10" s="17">
        <f t="shared" si="4"/>
        <v>0.81173289664452253</v>
      </c>
      <c r="M10" s="17">
        <f t="shared" si="4"/>
        <v>0.74730050898050782</v>
      </c>
      <c r="N10" s="17">
        <f t="shared" si="4"/>
        <v>0.68830194374320997</v>
      </c>
      <c r="O10" s="17">
        <f t="shared" si="4"/>
        <v>0.63416426689202776</v>
      </c>
      <c r="P10" s="17">
        <f t="shared" si="4"/>
        <v>0.60968050268052965</v>
      </c>
      <c r="Q10" s="17">
        <f t="shared" si="4"/>
        <v>0.58614222018712958</v>
      </c>
      <c r="R10" s="17">
        <f t="shared" si="4"/>
        <v>0.56350422071845885</v>
      </c>
      <c r="S10" s="17">
        <f t="shared" si="4"/>
        <v>0.54172395190799083</v>
      </c>
      <c r="T10" s="17">
        <f t="shared" si="4"/>
        <v>0.52076132275387099</v>
      </c>
      <c r="U10" s="17">
        <f t="shared" si="4"/>
        <v>0.50057853369606731</v>
      </c>
      <c r="V10" s="17">
        <f t="shared" si="4"/>
        <v>0.48113992033976249</v>
      </c>
      <c r="W10" s="17">
        <f t="shared" si="4"/>
        <v>0.46241180957650613</v>
      </c>
      <c r="X10" s="17">
        <f t="shared" si="4"/>
        <v>0.44436238698265745</v>
      </c>
      <c r="Y10" s="17">
        <f t="shared" si="4"/>
        <v>0.42696157448814792</v>
      </c>
    </row>
    <row r="11" spans="2:25" s="16" customFormat="1" ht="15" x14ac:dyDescent="0.25">
      <c r="B11" s="18" t="s">
        <v>5</v>
      </c>
      <c r="C11" s="16" t="s">
        <v>4</v>
      </c>
      <c r="D11" s="16" t="s">
        <v>2</v>
      </c>
      <c r="G11" s="17">
        <f>MIN(G58:G71)</f>
        <v>0.75108759780121481</v>
      </c>
      <c r="H11" s="17">
        <f t="shared" ref="H11:Y11" si="5">MIN(H58:H71)</f>
        <v>0.69879299148706797</v>
      </c>
      <c r="I11" s="17">
        <f t="shared" si="5"/>
        <v>0.65042344056812673</v>
      </c>
      <c r="J11" s="17">
        <f t="shared" si="5"/>
        <v>0.60562346713463633</v>
      </c>
      <c r="K11" s="17">
        <f t="shared" si="5"/>
        <v>0.56407601838903654</v>
      </c>
      <c r="L11" s="17">
        <f t="shared" si="5"/>
        <v>0.52549762153832336</v>
      </c>
      <c r="M11" s="17">
        <f t="shared" si="5"/>
        <v>0.48963423511006282</v>
      </c>
      <c r="N11" s="17">
        <f t="shared" si="5"/>
        <v>0.45625768470397443</v>
      </c>
      <c r="O11" s="17">
        <f t="shared" si="5"/>
        <v>0.4251625910443827</v>
      </c>
      <c r="P11" s="17">
        <f t="shared" si="5"/>
        <v>0.40746744977743288</v>
      </c>
      <c r="Q11" s="17">
        <f t="shared" si="5"/>
        <v>0.39057858887902003</v>
      </c>
      <c r="R11" s="17">
        <f t="shared" si="5"/>
        <v>0.37444794485277261</v>
      </c>
      <c r="S11" s="17">
        <f t="shared" si="5"/>
        <v>0.3590310827755212</v>
      </c>
      <c r="T11" s="17">
        <f t="shared" si="5"/>
        <v>0.34428686361406502</v>
      </c>
      <c r="U11" s="17">
        <f t="shared" si="5"/>
        <v>0.33017714733177311</v>
      </c>
      <c r="V11" s="17">
        <f t="shared" si="5"/>
        <v>0.31666652738115836</v>
      </c>
      <c r="W11" s="17">
        <f t="shared" si="5"/>
        <v>0.30372209278657075</v>
      </c>
      <c r="X11" s="17">
        <f t="shared" si="5"/>
        <v>0.29131321453636794</v>
      </c>
      <c r="Y11" s="17">
        <f t="shared" si="5"/>
        <v>0.27941135344181828</v>
      </c>
    </row>
    <row r="12" spans="2:25" s="16" customFormat="1" ht="15" x14ac:dyDescent="0.25">
      <c r="B12" s="15" t="s">
        <v>112</v>
      </c>
      <c r="C12" s="16" t="s">
        <v>1</v>
      </c>
      <c r="D12" s="16" t="s">
        <v>2</v>
      </c>
      <c r="G12" s="17">
        <f t="shared" ref="G12:Y12" si="6">G10/$D$32</f>
        <v>1.3807323187707108</v>
      </c>
      <c r="H12" s="17">
        <f t="shared" si="6"/>
        <v>1.2652347559404424</v>
      </c>
      <c r="I12" s="17">
        <f t="shared" si="6"/>
        <v>1.1608693900336313</v>
      </c>
      <c r="J12" s="17">
        <f t="shared" si="6"/>
        <v>1.0662733219269791</v>
      </c>
      <c r="K12" s="17">
        <f t="shared" si="6"/>
        <v>0.98028853309932984</v>
      </c>
      <c r="L12" s="17">
        <f t="shared" si="6"/>
        <v>0.90192544071613612</v>
      </c>
      <c r="M12" s="17">
        <f t="shared" si="6"/>
        <v>0.83033389886723086</v>
      </c>
      <c r="N12" s="17">
        <f t="shared" si="6"/>
        <v>0.76477993749245554</v>
      </c>
      <c r="O12" s="17">
        <f t="shared" si="6"/>
        <v>0.70462696321336415</v>
      </c>
      <c r="P12" s="17">
        <f t="shared" si="6"/>
        <v>0.67742278075614404</v>
      </c>
      <c r="Q12" s="17">
        <f t="shared" si="6"/>
        <v>0.65126913354125504</v>
      </c>
      <c r="R12" s="17">
        <f t="shared" si="6"/>
        <v>0.62611580079828755</v>
      </c>
      <c r="S12" s="17">
        <f t="shared" si="6"/>
        <v>0.60191550211998979</v>
      </c>
      <c r="T12" s="17">
        <f t="shared" si="6"/>
        <v>0.57862369194874552</v>
      </c>
      <c r="U12" s="17">
        <f t="shared" si="6"/>
        <v>0.55619837077340806</v>
      </c>
      <c r="V12" s="17">
        <f t="shared" si="6"/>
        <v>0.53459991148862496</v>
      </c>
      <c r="W12" s="17">
        <f t="shared" si="6"/>
        <v>0.51379089952945123</v>
      </c>
      <c r="X12" s="17">
        <f t="shared" si="6"/>
        <v>0.49373598553628606</v>
      </c>
      <c r="Y12" s="17">
        <f t="shared" si="6"/>
        <v>0.47440174943127544</v>
      </c>
    </row>
    <row r="13" spans="2:25" s="16" customFormat="1" ht="15" x14ac:dyDescent="0.25">
      <c r="B13" s="18" t="s">
        <v>5</v>
      </c>
      <c r="C13" s="16" t="s">
        <v>4</v>
      </c>
      <c r="D13" s="16" t="s">
        <v>2</v>
      </c>
      <c r="G13" s="17">
        <f t="shared" ref="G13:Y13" si="7">G11/$D$32</f>
        <v>0.8345417753346831</v>
      </c>
      <c r="H13" s="17">
        <f t="shared" si="7"/>
        <v>0.77643665720785326</v>
      </c>
      <c r="I13" s="17">
        <f t="shared" si="7"/>
        <v>0.72269271174236305</v>
      </c>
      <c r="J13" s="17">
        <f t="shared" si="7"/>
        <v>0.67291496348292923</v>
      </c>
      <c r="K13" s="17">
        <f t="shared" si="7"/>
        <v>0.62675113154337392</v>
      </c>
      <c r="L13" s="17">
        <f t="shared" si="7"/>
        <v>0.58388624615369256</v>
      </c>
      <c r="M13" s="17">
        <f t="shared" si="7"/>
        <v>0.54403803901118086</v>
      </c>
      <c r="N13" s="17">
        <f t="shared" si="7"/>
        <v>0.50695298300441605</v>
      </c>
      <c r="O13" s="17">
        <f t="shared" si="7"/>
        <v>0.47240287893820299</v>
      </c>
      <c r="P13" s="17">
        <f t="shared" si="7"/>
        <v>0.45274161086381431</v>
      </c>
      <c r="Q13" s="17">
        <f t="shared" si="7"/>
        <v>0.43397620986557778</v>
      </c>
      <c r="R13" s="17">
        <f t="shared" si="7"/>
        <v>0.41605327205863624</v>
      </c>
      <c r="S13" s="17">
        <f t="shared" si="7"/>
        <v>0.39892342530613467</v>
      </c>
      <c r="T13" s="17">
        <f t="shared" si="7"/>
        <v>0.38254095957118334</v>
      </c>
      <c r="U13" s="17">
        <f t="shared" si="7"/>
        <v>0.36686349703530347</v>
      </c>
      <c r="V13" s="17">
        <f t="shared" si="7"/>
        <v>0.35185169709017594</v>
      </c>
      <c r="W13" s="17">
        <f t="shared" si="7"/>
        <v>0.33746899198507863</v>
      </c>
      <c r="X13" s="17">
        <f t="shared" si="7"/>
        <v>0.32368134948485328</v>
      </c>
      <c r="Y13" s="17">
        <f t="shared" si="7"/>
        <v>0.31045705937979806</v>
      </c>
    </row>
    <row r="14" spans="2:25" ht="15" x14ac:dyDescent="0.25">
      <c r="B14" s="15" t="s">
        <v>112</v>
      </c>
      <c r="C14" s="16" t="s">
        <v>1</v>
      </c>
      <c r="D14" s="16" t="s">
        <v>2</v>
      </c>
      <c r="G14" s="17">
        <f>G12*CPI!$R$7</f>
        <v>1.757823078098846</v>
      </c>
      <c r="H14" s="17">
        <f>H12*CPI!$R$7</f>
        <v>1.6107820632351009</v>
      </c>
      <c r="I14" s="17">
        <f>I12*CPI!$R$7</f>
        <v>1.4779135511772701</v>
      </c>
      <c r="J14" s="17">
        <f>J12*CPI!$R$7</f>
        <v>1.3574824224532549</v>
      </c>
      <c r="K14" s="17">
        <f>K12*CPI!$R$7</f>
        <v>1.2480143929793988</v>
      </c>
      <c r="L14" s="17">
        <f>L12*CPI!$R$7</f>
        <v>1.1482496157016353</v>
      </c>
      <c r="M14" s="17">
        <f>M12*CPI!$R$7</f>
        <v>1.0571057620032391</v>
      </c>
      <c r="N14" s="17">
        <f>N12*CPI!$R$7</f>
        <v>0.97364840781602524</v>
      </c>
      <c r="O14" s="17">
        <f>O12*CPI!$R$7</f>
        <v>0.89706710022541736</v>
      </c>
      <c r="P14" s="17">
        <f>P12*CPI!$R$7</f>
        <v>0.86243320407189761</v>
      </c>
      <c r="Q14" s="17">
        <f>Q12*CPI!$R$7</f>
        <v>0.82913675404621956</v>
      </c>
      <c r="R14" s="17">
        <f>R12*CPI!$R$7</f>
        <v>0.79711381362134925</v>
      </c>
      <c r="S14" s="17">
        <f>S12*CPI!$R$7</f>
        <v>0.76630418967376845</v>
      </c>
      <c r="T14" s="17">
        <f>T12*CPI!$R$7</f>
        <v>0.73665117084231047</v>
      </c>
      <c r="U14" s="17">
        <f>U12*CPI!$R$7</f>
        <v>0.70810128716110354</v>
      </c>
      <c r="V14" s="17">
        <f>V12*CPI!$R$7</f>
        <v>0.68060408899602254</v>
      </c>
      <c r="W14" s="17">
        <f>W12*CPI!$R$7</f>
        <v>0.65411194351858704</v>
      </c>
      <c r="X14" s="17">
        <f>X12*CPI!$R$7</f>
        <v>0.6285798471323305</v>
      </c>
      <c r="Y14" s="17">
        <f>Y12*CPI!$R$7</f>
        <v>0.603965252427212</v>
      </c>
    </row>
    <row r="15" spans="2:25" ht="15" x14ac:dyDescent="0.25">
      <c r="B15" s="18" t="s">
        <v>91</v>
      </c>
      <c r="C15" s="16" t="s">
        <v>4</v>
      </c>
      <c r="D15" s="16" t="s">
        <v>2</v>
      </c>
      <c r="G15" s="17">
        <f>G13*CPI!$R$7</f>
        <v>1.0624628484302898</v>
      </c>
      <c r="H15" s="17">
        <f>H13*CPI!$R$7</f>
        <v>0.98848868543688873</v>
      </c>
      <c r="I15" s="17">
        <f>I13*CPI!$R$7</f>
        <v>0.92006677167199991</v>
      </c>
      <c r="J15" s="17">
        <f>J13*CPI!$R$7</f>
        <v>0.85669426023246864</v>
      </c>
      <c r="K15" s="17">
        <f>K13*CPI!$R$7</f>
        <v>0.7979226590657239</v>
      </c>
      <c r="L15" s="17">
        <f>L13*CPI!$R$7</f>
        <v>0.74335097724608756</v>
      </c>
      <c r="M15" s="17">
        <f>M13*CPI!$R$7</f>
        <v>0.69261985638818402</v>
      </c>
      <c r="N15" s="17">
        <f>N13*CPI!$R$7</f>
        <v>0.64540652878293303</v>
      </c>
      <c r="O15" s="17">
        <f>O13*CPI!$R$7</f>
        <v>0.60142047192552728</v>
      </c>
      <c r="P15" s="17">
        <f>P13*CPI!$R$7</f>
        <v>0.57638952979720892</v>
      </c>
      <c r="Q15" s="17">
        <f>Q13*CPI!$R$7</f>
        <v>0.55249912432466408</v>
      </c>
      <c r="R15" s="17">
        <f>R13*CPI!$R$7</f>
        <v>0.52968126652843184</v>
      </c>
      <c r="S15" s="17">
        <f>S13*CPI!$R$7</f>
        <v>0.50787310028470078</v>
      </c>
      <c r="T15" s="17">
        <f>T13*CPI!$R$7</f>
        <v>0.48701643172297709</v>
      </c>
      <c r="U15" s="17">
        <f>U13*CPI!$R$7</f>
        <v>0.4670573092508275</v>
      </c>
      <c r="V15" s="17">
        <f>V13*CPI!$R$7</f>
        <v>0.44794564797614833</v>
      </c>
      <c r="W15" s="17">
        <f>W13*CPI!$R$7</f>
        <v>0.429634893157474</v>
      </c>
      <c r="X15" s="17">
        <f>X13*CPI!$R$7</f>
        <v>0.4120817180416409</v>
      </c>
      <c r="Y15" s="17">
        <f>Y13*CPI!$R$7</f>
        <v>0.39524575206755802</v>
      </c>
    </row>
    <row r="16" spans="2:25" ht="15" x14ac:dyDescent="0.25">
      <c r="B16" s="18"/>
      <c r="C16" s="16"/>
      <c r="D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6" x14ac:dyDescent="0.3">
      <c r="B17" s="15" t="s">
        <v>114</v>
      </c>
      <c r="C17" s="16" t="s">
        <v>1</v>
      </c>
      <c r="D17" s="16" t="s">
        <v>2</v>
      </c>
      <c r="G17" s="17"/>
      <c r="H17" s="17"/>
      <c r="I17" s="17"/>
      <c r="J17" s="11">
        <v>1.087645</v>
      </c>
      <c r="K17" s="17">
        <f>K18*$J$17/$J$18</f>
        <v>1.0634751111111111</v>
      </c>
      <c r="L17" s="17">
        <f t="shared" ref="L17:Y17" si="8">L18*$J$17/$J$18</f>
        <v>1.0393052222222223</v>
      </c>
      <c r="M17" s="17">
        <f t="shared" si="8"/>
        <v>1.0151353333333335</v>
      </c>
      <c r="N17" s="17">
        <f t="shared" si="8"/>
        <v>0.99096544444444468</v>
      </c>
      <c r="O17" s="17">
        <f t="shared" si="8"/>
        <v>0.96679555555555585</v>
      </c>
      <c r="P17" s="17">
        <f t="shared" si="8"/>
        <v>0.94262566666666703</v>
      </c>
      <c r="Q17" s="17">
        <f t="shared" si="8"/>
        <v>0.9184557777777782</v>
      </c>
      <c r="R17" s="17">
        <f t="shared" si="8"/>
        <v>0.89428588888888938</v>
      </c>
      <c r="S17" s="17">
        <f t="shared" si="8"/>
        <v>0.870116</v>
      </c>
      <c r="T17" s="17">
        <f t="shared" si="8"/>
        <v>0.870116</v>
      </c>
      <c r="U17" s="17">
        <f t="shared" si="8"/>
        <v>0.870116</v>
      </c>
      <c r="V17" s="17">
        <f t="shared" si="8"/>
        <v>0.870116</v>
      </c>
      <c r="W17" s="17">
        <f t="shared" si="8"/>
        <v>0.870116</v>
      </c>
      <c r="X17" s="17">
        <f t="shared" si="8"/>
        <v>0.870116</v>
      </c>
      <c r="Y17" s="17">
        <f t="shared" si="8"/>
        <v>0.870116</v>
      </c>
    </row>
    <row r="18" spans="2:26" x14ac:dyDescent="0.3">
      <c r="B18" s="18" t="s">
        <v>117</v>
      </c>
      <c r="C18" s="16" t="s">
        <v>4</v>
      </c>
      <c r="D18" s="16" t="s">
        <v>2</v>
      </c>
      <c r="G18" s="17"/>
      <c r="H18" s="17"/>
      <c r="I18" s="17"/>
      <c r="J18" s="11">
        <v>0.93123999999999996</v>
      </c>
      <c r="K18" s="17">
        <f>J18-($J$18-$S$18)/9</f>
        <v>0.91054577777777779</v>
      </c>
      <c r="L18" s="17">
        <f t="shared" ref="L18:R18" si="9">K18-($J$18-$S$18)/9</f>
        <v>0.88985155555555562</v>
      </c>
      <c r="M18" s="17">
        <f t="shared" si="9"/>
        <v>0.86915733333333345</v>
      </c>
      <c r="N18" s="17">
        <f t="shared" si="9"/>
        <v>0.84846311111111128</v>
      </c>
      <c r="O18" s="17">
        <f t="shared" si="9"/>
        <v>0.82776888888888911</v>
      </c>
      <c r="P18" s="17">
        <f t="shared" si="9"/>
        <v>0.80707466666666694</v>
      </c>
      <c r="Q18" s="17">
        <f t="shared" si="9"/>
        <v>0.78638044444444477</v>
      </c>
      <c r="R18" s="17">
        <f t="shared" si="9"/>
        <v>0.7656862222222226</v>
      </c>
      <c r="S18" s="11">
        <f>0.8*J18</f>
        <v>0.74499199999999999</v>
      </c>
      <c r="T18" s="17">
        <f t="shared" ref="T18" si="10">S18</f>
        <v>0.74499199999999999</v>
      </c>
      <c r="U18" s="17">
        <f t="shared" ref="U18" si="11">T18</f>
        <v>0.74499199999999999</v>
      </c>
      <c r="V18" s="17">
        <f t="shared" ref="V18" si="12">U18</f>
        <v>0.74499199999999999</v>
      </c>
      <c r="W18" s="17">
        <f t="shared" ref="W18" si="13">V18</f>
        <v>0.74499199999999999</v>
      </c>
      <c r="X18" s="17">
        <f t="shared" ref="X18" si="14">W18</f>
        <v>0.74499199999999999</v>
      </c>
      <c r="Y18" s="17">
        <f t="shared" ref="Y18" si="15">X18</f>
        <v>0.74499199999999999</v>
      </c>
    </row>
    <row r="19" spans="2:26" x14ac:dyDescent="0.3">
      <c r="B19" s="15" t="s">
        <v>114</v>
      </c>
      <c r="C19" s="16" t="s">
        <v>1</v>
      </c>
      <c r="D19" s="16" t="s">
        <v>2</v>
      </c>
      <c r="G19" s="17"/>
      <c r="H19" s="17"/>
      <c r="I19" s="17"/>
      <c r="J19" s="17">
        <f>J17*CPI!$R$13</f>
        <v>1.1897344223826714</v>
      </c>
      <c r="K19" s="17">
        <f>K17*CPI!$R$13</f>
        <v>1.1632958796630566</v>
      </c>
      <c r="L19" s="17">
        <f>L17*CPI!$R$13</f>
        <v>1.1368573369434418</v>
      </c>
      <c r="M19" s="17">
        <f>M17*CPI!$R$13</f>
        <v>1.1104187942238268</v>
      </c>
      <c r="N19" s="17">
        <f>N17*CPI!$R$13</f>
        <v>1.0839802515042121</v>
      </c>
      <c r="O19" s="17">
        <f>O17*CPI!$R$13</f>
        <v>1.0575417087845973</v>
      </c>
      <c r="P19" s="17">
        <f>P17*CPI!$R$13</f>
        <v>1.0311031660649823</v>
      </c>
      <c r="Q19" s="17">
        <f>Q17*CPI!$R$13</f>
        <v>1.0046646233453675</v>
      </c>
      <c r="R19" s="17">
        <f>R17*CPI!$R$13</f>
        <v>0.97822608062575267</v>
      </c>
      <c r="S19" s="17">
        <f>S17*CPI!$R$13</f>
        <v>0.95178753790613724</v>
      </c>
      <c r="T19" s="17">
        <f>T17*CPI!$R$13</f>
        <v>0.95178753790613724</v>
      </c>
      <c r="U19" s="17">
        <f>U17*CPI!$R$13</f>
        <v>0.95178753790613724</v>
      </c>
      <c r="V19" s="17">
        <f>V17*CPI!$R$13</f>
        <v>0.95178753790613724</v>
      </c>
      <c r="W19" s="17">
        <f>W17*CPI!$R$13</f>
        <v>0.95178753790613724</v>
      </c>
      <c r="X19" s="17">
        <f>X17*CPI!$R$13</f>
        <v>0.95178753790613724</v>
      </c>
      <c r="Y19" s="17">
        <f>Y17*CPI!$R$13</f>
        <v>0.95178753790613724</v>
      </c>
    </row>
    <row r="20" spans="2:26" x14ac:dyDescent="0.3">
      <c r="B20" s="18" t="s">
        <v>91</v>
      </c>
      <c r="C20" s="16" t="s">
        <v>4</v>
      </c>
      <c r="D20" s="16" t="s">
        <v>2</v>
      </c>
      <c r="G20" s="17"/>
      <c r="H20" s="17"/>
      <c r="I20" s="17"/>
      <c r="J20" s="17">
        <f>J18*CPI!$R$13</f>
        <v>1.0186488086642598</v>
      </c>
      <c r="K20" s="17">
        <f>K18*CPI!$R$13</f>
        <v>0.9960121684717208</v>
      </c>
      <c r="L20" s="17">
        <f>L18*CPI!$R$13</f>
        <v>0.97337552827918172</v>
      </c>
      <c r="M20" s="17">
        <f>M18*CPI!$R$13</f>
        <v>0.95073888808664275</v>
      </c>
      <c r="N20" s="17">
        <f>N18*CPI!$R$13</f>
        <v>0.92810224789410367</v>
      </c>
      <c r="O20" s="17">
        <f>O18*CPI!$R$13</f>
        <v>0.90546560770156459</v>
      </c>
      <c r="P20" s="17">
        <f>P18*CPI!$R$13</f>
        <v>0.88282896750902562</v>
      </c>
      <c r="Q20" s="17">
        <f>Q18*CPI!$R$13</f>
        <v>0.86019232731648654</v>
      </c>
      <c r="R20" s="17">
        <f>R18*CPI!$R$13</f>
        <v>0.83755568712394746</v>
      </c>
      <c r="S20" s="17">
        <f>S18*CPI!$R$13</f>
        <v>0.81491904693140793</v>
      </c>
      <c r="T20" s="17">
        <f>T18*CPI!$R$13</f>
        <v>0.81491904693140793</v>
      </c>
      <c r="U20" s="17">
        <f>U18*CPI!$R$13</f>
        <v>0.81491904693140793</v>
      </c>
      <c r="V20" s="17">
        <f>V18*CPI!$R$13</f>
        <v>0.81491904693140793</v>
      </c>
      <c r="W20" s="17">
        <f>W18*CPI!$R$13</f>
        <v>0.81491904693140793</v>
      </c>
      <c r="X20" s="17">
        <f>X18*CPI!$R$13</f>
        <v>0.81491904693140793</v>
      </c>
      <c r="Y20" s="17">
        <f>Y18*CPI!$R$13</f>
        <v>0.81491904693140793</v>
      </c>
    </row>
    <row r="21" spans="2:26" x14ac:dyDescent="0.3">
      <c r="B21" s="15" t="s">
        <v>111</v>
      </c>
      <c r="C21" s="16" t="s">
        <v>1</v>
      </c>
      <c r="D21" s="16" t="s">
        <v>2</v>
      </c>
      <c r="G21" s="2"/>
      <c r="H21" s="2"/>
      <c r="I21" s="2"/>
      <c r="J21" s="2">
        <f>J19/$D$32</f>
        <v>1.3219271359807458</v>
      </c>
      <c r="K21" s="2">
        <f t="shared" ref="K21:Y21" si="16">K19/$D$32</f>
        <v>1.2925509774033961</v>
      </c>
      <c r="L21" s="2">
        <f t="shared" si="16"/>
        <v>1.2631748188260465</v>
      </c>
      <c r="M21" s="2">
        <f t="shared" si="16"/>
        <v>1.2337986602486966</v>
      </c>
      <c r="N21" s="2">
        <f t="shared" si="16"/>
        <v>1.2044225016713468</v>
      </c>
      <c r="O21" s="2">
        <f t="shared" si="16"/>
        <v>1.175046343093997</v>
      </c>
      <c r="P21" s="2">
        <f t="shared" si="16"/>
        <v>1.145670184516647</v>
      </c>
      <c r="Q21" s="2">
        <f t="shared" si="16"/>
        <v>1.1162940259392973</v>
      </c>
      <c r="R21" s="2">
        <f t="shared" si="16"/>
        <v>1.0869178673619473</v>
      </c>
      <c r="S21" s="2">
        <f t="shared" si="16"/>
        <v>1.0575417087845969</v>
      </c>
      <c r="T21" s="2">
        <f t="shared" si="16"/>
        <v>1.0575417087845969</v>
      </c>
      <c r="U21" s="2">
        <f t="shared" si="16"/>
        <v>1.0575417087845969</v>
      </c>
      <c r="V21" s="2">
        <f t="shared" si="16"/>
        <v>1.0575417087845969</v>
      </c>
      <c r="W21" s="2">
        <f t="shared" si="16"/>
        <v>1.0575417087845969</v>
      </c>
      <c r="X21" s="2">
        <f t="shared" si="16"/>
        <v>1.0575417087845969</v>
      </c>
      <c r="Y21" s="2">
        <f t="shared" si="16"/>
        <v>1.0575417087845969</v>
      </c>
    </row>
    <row r="22" spans="2:26" x14ac:dyDescent="0.3">
      <c r="B22" s="18" t="s">
        <v>91</v>
      </c>
      <c r="C22" s="16" t="s">
        <v>4</v>
      </c>
      <c r="D22" s="16" t="s">
        <v>2</v>
      </c>
      <c r="G22" s="2"/>
      <c r="H22" s="2"/>
      <c r="I22" s="2"/>
      <c r="J22" s="2">
        <f t="shared" ref="J22:Y22" si="17">J20/$D$32</f>
        <v>1.1318320096269552</v>
      </c>
      <c r="K22" s="2">
        <f t="shared" si="17"/>
        <v>1.106680187190801</v>
      </c>
      <c r="L22" s="2">
        <f t="shared" si="17"/>
        <v>1.0815283647546463</v>
      </c>
      <c r="M22" s="2">
        <f t="shared" si="17"/>
        <v>1.0563765423184919</v>
      </c>
      <c r="N22" s="2">
        <f t="shared" si="17"/>
        <v>1.0312247198823374</v>
      </c>
      <c r="O22" s="2">
        <f t="shared" si="17"/>
        <v>1.0060728974461828</v>
      </c>
      <c r="P22" s="2">
        <f t="shared" si="17"/>
        <v>0.98092107501002845</v>
      </c>
      <c r="Q22" s="2">
        <f t="shared" si="17"/>
        <v>0.95576925257387391</v>
      </c>
      <c r="R22" s="2">
        <f t="shared" si="17"/>
        <v>0.93061743013771936</v>
      </c>
      <c r="S22" s="2">
        <f t="shared" si="17"/>
        <v>0.90546560770156437</v>
      </c>
      <c r="T22" s="2">
        <f t="shared" si="17"/>
        <v>0.90546560770156437</v>
      </c>
      <c r="U22" s="2">
        <f t="shared" si="17"/>
        <v>0.90546560770156437</v>
      </c>
      <c r="V22" s="2">
        <f t="shared" si="17"/>
        <v>0.90546560770156437</v>
      </c>
      <c r="W22" s="2">
        <f t="shared" si="17"/>
        <v>0.90546560770156437</v>
      </c>
      <c r="X22" s="2">
        <f t="shared" si="17"/>
        <v>0.90546560770156437</v>
      </c>
      <c r="Y22" s="2">
        <f t="shared" si="17"/>
        <v>0.90546560770156437</v>
      </c>
    </row>
    <row r="23" spans="2:26" x14ac:dyDescent="0.3">
      <c r="B23" s="18"/>
      <c r="C23" s="16"/>
      <c r="D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6" x14ac:dyDescent="0.3">
      <c r="B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6" x14ac:dyDescent="0.3">
      <c r="B25" s="3"/>
      <c r="F25" t="s">
        <v>84</v>
      </c>
      <c r="G25" t="s">
        <v>85</v>
      </c>
      <c r="H25" t="s">
        <v>86</v>
      </c>
      <c r="I25" t="s">
        <v>87</v>
      </c>
      <c r="J25" t="s">
        <v>113</v>
      </c>
      <c r="Z25" t="s">
        <v>89</v>
      </c>
    </row>
    <row r="26" spans="2:26" x14ac:dyDescent="0.3">
      <c r="B26" s="1" t="s">
        <v>8</v>
      </c>
      <c r="C26" s="3" t="s">
        <v>82</v>
      </c>
      <c r="F26" s="14">
        <v>2.758</v>
      </c>
      <c r="G26" s="14">
        <v>1.645</v>
      </c>
      <c r="H26" s="14">
        <v>0.88100000000000001</v>
      </c>
      <c r="I26" s="14">
        <v>0.65900000000000003</v>
      </c>
    </row>
    <row r="27" spans="2:26" x14ac:dyDescent="0.3">
      <c r="C27" s="3" t="s">
        <v>6</v>
      </c>
      <c r="F27" s="14">
        <v>3.0979999999999999</v>
      </c>
      <c r="G27" s="14">
        <v>1.8480000000000001</v>
      </c>
      <c r="H27" s="14">
        <v>0.99</v>
      </c>
      <c r="I27" s="14">
        <v>0.74</v>
      </c>
    </row>
    <row r="28" spans="2:26" x14ac:dyDescent="0.3">
      <c r="C28" s="3" t="s">
        <v>83</v>
      </c>
      <c r="F28" s="14">
        <v>3.2879999999999998</v>
      </c>
      <c r="G28" s="14">
        <v>1.9610000000000001</v>
      </c>
      <c r="H28" s="14">
        <v>1.05</v>
      </c>
      <c r="I28" s="14">
        <v>0.78600000000000003</v>
      </c>
      <c r="Z28" s="11">
        <v>0.85199999999999998</v>
      </c>
    </row>
    <row r="29" spans="2:26" x14ac:dyDescent="0.3">
      <c r="C29" s="3" t="s">
        <v>90</v>
      </c>
      <c r="F29" s="2">
        <f>F28*CPI!$M$10</f>
        <v>3.435538461538461</v>
      </c>
      <c r="G29" s="2">
        <f>G28*CPI!$M$10</f>
        <v>2.0489935897435894</v>
      </c>
      <c r="H29" s="2">
        <f>H28*CPI!$M$10</f>
        <v>1.0971153846153845</v>
      </c>
      <c r="I29" s="2">
        <f>I28*CPI!$M$10</f>
        <v>0.82126923076923064</v>
      </c>
      <c r="Z29" s="2">
        <f>Z28*CPI!$M$10</f>
        <v>0.89023076923076905</v>
      </c>
    </row>
    <row r="30" spans="2:26" x14ac:dyDescent="0.3">
      <c r="C30" s="3" t="s">
        <v>91</v>
      </c>
      <c r="F30" s="11">
        <v>3.65</v>
      </c>
      <c r="G30" s="11">
        <v>2.1800000000000002</v>
      </c>
      <c r="H30" s="11">
        <v>1.17</v>
      </c>
      <c r="I30" s="2">
        <f>I28*CPI!$R$10</f>
        <v>0.87237362637362648</v>
      </c>
      <c r="J30" s="11">
        <v>0.62</v>
      </c>
      <c r="Z30" s="2">
        <f>Z28*CPI!$R$10</f>
        <v>0.9456263736263737</v>
      </c>
    </row>
    <row r="32" spans="2:26" x14ac:dyDescent="0.3">
      <c r="B32" t="s">
        <v>121</v>
      </c>
      <c r="D32" s="4">
        <v>0.9</v>
      </c>
      <c r="E32" s="2"/>
    </row>
    <row r="34" spans="2:25" x14ac:dyDescent="0.3">
      <c r="B34" s="1" t="s">
        <v>0</v>
      </c>
    </row>
    <row r="35" spans="2:25" x14ac:dyDescent="0.3">
      <c r="B35" t="s">
        <v>10</v>
      </c>
      <c r="D35" s="5">
        <v>25</v>
      </c>
    </row>
    <row r="36" spans="2:25" x14ac:dyDescent="0.3">
      <c r="B36" t="s">
        <v>11</v>
      </c>
      <c r="D36" s="4">
        <v>0.08</v>
      </c>
    </row>
    <row r="37" spans="2:25" x14ac:dyDescent="0.3">
      <c r="B37" t="s">
        <v>12</v>
      </c>
      <c r="D37" s="6">
        <v>8760</v>
      </c>
    </row>
    <row r="38" spans="2:25" x14ac:dyDescent="0.3">
      <c r="B38" t="s">
        <v>13</v>
      </c>
      <c r="D38" s="4">
        <v>0.22879795497317165</v>
      </c>
      <c r="E38" s="7">
        <f t="shared" ref="E38:N42" si="18">(-PMT($D$36,$D$35,E$49)+E$51)/$D$37/$D38</f>
        <v>1.0839782833423501</v>
      </c>
      <c r="F38" s="7">
        <f t="shared" si="18"/>
        <v>0.98747027279451471</v>
      </c>
      <c r="G38" s="7">
        <f t="shared" si="18"/>
        <v>0.89004663031318332</v>
      </c>
      <c r="H38" s="7">
        <f t="shared" si="18"/>
        <v>0.81864118530883889</v>
      </c>
      <c r="I38" s="7">
        <f t="shared" si="18"/>
        <v>0.75390691949540378</v>
      </c>
      <c r="J38" s="7">
        <f t="shared" si="18"/>
        <v>0.69503807020482966</v>
      </c>
      <c r="K38" s="7">
        <f t="shared" si="18"/>
        <v>0.64134934062949966</v>
      </c>
      <c r="L38" s="7">
        <f t="shared" si="18"/>
        <v>0.59225452417988889</v>
      </c>
      <c r="M38" s="7">
        <f t="shared" si="18"/>
        <v>0.5472494905225006</v>
      </c>
      <c r="N38" s="7">
        <f t="shared" si="18"/>
        <v>0.50589853325183642</v>
      </c>
      <c r="O38" s="7">
        <f t="shared" ref="O38:Y42" si="19">(-PMT($D$36,$D$35,O$49)+O$51)/$D$37/$D38</f>
        <v>0.4678233323198292</v>
      </c>
      <c r="P38" s="7">
        <f t="shared" si="19"/>
        <v>0.45181627618630626</v>
      </c>
      <c r="Q38" s="7">
        <f t="shared" si="19"/>
        <v>0.43636795974401349</v>
      </c>
      <c r="R38" s="7">
        <f t="shared" si="19"/>
        <v>0.42145313640475723</v>
      </c>
      <c r="S38" s="7">
        <f t="shared" si="19"/>
        <v>0.40704799847531908</v>
      </c>
      <c r="T38" s="7">
        <f t="shared" si="19"/>
        <v>0.39313007792088134</v>
      </c>
      <c r="U38" s="7">
        <f t="shared" si="19"/>
        <v>0.37967815513607928</v>
      </c>
      <c r="V38" s="7">
        <f t="shared" si="19"/>
        <v>0.36667217498546428</v>
      </c>
      <c r="W38" s="7">
        <f t="shared" si="19"/>
        <v>0.35409316945155278</v>
      </c>
      <c r="X38" s="7">
        <f t="shared" si="19"/>
        <v>0.34192318629628554</v>
      </c>
      <c r="Y38" s="7">
        <f t="shared" si="19"/>
        <v>0.33014522320171114</v>
      </c>
    </row>
    <row r="39" spans="2:25" x14ac:dyDescent="0.3">
      <c r="B39" s="8" t="s">
        <v>14</v>
      </c>
      <c r="D39" s="4">
        <v>0.18554384634962187</v>
      </c>
      <c r="E39" s="7">
        <f t="shared" si="18"/>
        <v>1.3366760436599323</v>
      </c>
      <c r="F39" s="7">
        <f t="shared" si="18"/>
        <v>1.2176700195513939</v>
      </c>
      <c r="G39" s="7">
        <f t="shared" si="18"/>
        <v>1.0975349107654946</v>
      </c>
      <c r="H39" s="7">
        <f t="shared" si="18"/>
        <v>1.0094833794839961</v>
      </c>
      <c r="I39" s="7">
        <f t="shared" si="18"/>
        <v>0.92965821725848619</v>
      </c>
      <c r="J39" s="7">
        <f t="shared" si="18"/>
        <v>0.85706582147551136</v>
      </c>
      <c r="K39" s="7">
        <f t="shared" si="18"/>
        <v>0.79086113846599504</v>
      </c>
      <c r="L39" s="7">
        <f t="shared" si="18"/>
        <v>0.73032130475850499</v>
      </c>
      <c r="M39" s="7">
        <f t="shared" si="18"/>
        <v>0.6748246668106942</v>
      </c>
      <c r="N39" s="7">
        <f t="shared" si="18"/>
        <v>0.6238339460412029</v>
      </c>
      <c r="O39" s="7">
        <f t="shared" si="19"/>
        <v>0.57688262817307678</v>
      </c>
      <c r="P39" s="7">
        <f t="shared" si="19"/>
        <v>0.5571439961432666</v>
      </c>
      <c r="Q39" s="7">
        <f t="shared" si="19"/>
        <v>0.53809435758443869</v>
      </c>
      <c r="R39" s="7">
        <f t="shared" si="19"/>
        <v>0.51970258040645667</v>
      </c>
      <c r="S39" s="7">
        <f t="shared" si="19"/>
        <v>0.50193930685034271</v>
      </c>
      <c r="T39" s="7">
        <f t="shared" si="19"/>
        <v>0.48477683111760378</v>
      </c>
      <c r="U39" s="7">
        <f t="shared" si="19"/>
        <v>0.46818898687392974</v>
      </c>
      <c r="V39" s="7">
        <f t="shared" si="19"/>
        <v>0.45215104371695131</v>
      </c>
      <c r="W39" s="7">
        <f t="shared" si="19"/>
        <v>0.43663961179194943</v>
      </c>
      <c r="X39" s="7">
        <f t="shared" si="19"/>
        <v>0.421632553822825</v>
      </c>
      <c r="Y39" s="7">
        <f t="shared" si="19"/>
        <v>0.40710890389961324</v>
      </c>
    </row>
    <row r="40" spans="2:25" x14ac:dyDescent="0.3">
      <c r="B40" s="8" t="s">
        <v>15</v>
      </c>
      <c r="D40" s="4">
        <v>0.21256065604604971</v>
      </c>
      <c r="E40" s="7">
        <f t="shared" si="18"/>
        <v>1.1667823155867987</v>
      </c>
      <c r="F40" s="7">
        <f t="shared" si="18"/>
        <v>1.0629021532716694</v>
      </c>
      <c r="G40" s="7">
        <f t="shared" si="18"/>
        <v>0.95803641480247204</v>
      </c>
      <c r="H40" s="7">
        <f t="shared" si="18"/>
        <v>0.88117637826116646</v>
      </c>
      <c r="I40" s="7">
        <f t="shared" si="18"/>
        <v>0.81149712571127341</v>
      </c>
      <c r="J40" s="7">
        <f t="shared" si="18"/>
        <v>0.74813134306902729</v>
      </c>
      <c r="K40" s="7">
        <f t="shared" si="18"/>
        <v>0.69034138437939141</v>
      </c>
      <c r="L40" s="7">
        <f t="shared" si="18"/>
        <v>0.63749626330947573</v>
      </c>
      <c r="M40" s="7">
        <f t="shared" si="18"/>
        <v>0.58905333950668881</v>
      </c>
      <c r="N40" s="7">
        <f t="shared" si="18"/>
        <v>0.54454362338282947</v>
      </c>
      <c r="O40" s="7">
        <f t="shared" si="19"/>
        <v>0.50355989539438861</v>
      </c>
      <c r="P40" s="7">
        <f t="shared" si="19"/>
        <v>0.48633007602604139</v>
      </c>
      <c r="Q40" s="7">
        <f t="shared" si="19"/>
        <v>0.4697016779230111</v>
      </c>
      <c r="R40" s="7">
        <f t="shared" si="19"/>
        <v>0.45364752593512542</v>
      </c>
      <c r="S40" s="7">
        <f t="shared" si="19"/>
        <v>0.43814199372295587</v>
      </c>
      <c r="T40" s="7">
        <f t="shared" si="19"/>
        <v>0.42316089694065884</v>
      </c>
      <c r="U40" s="7">
        <f t="shared" si="19"/>
        <v>0.40868139503813866</v>
      </c>
      <c r="V40" s="7">
        <f t="shared" si="19"/>
        <v>0.39468190088792438</v>
      </c>
      <c r="W40" s="7">
        <f t="shared" si="19"/>
        <v>0.38114199752437972</v>
      </c>
      <c r="X40" s="7">
        <f t="shared" si="19"/>
        <v>0.36804236135568136</v>
      </c>
      <c r="Y40" s="7">
        <f t="shared" si="19"/>
        <v>0.35536469127357406</v>
      </c>
    </row>
    <row r="41" spans="2:25" x14ac:dyDescent="0.3">
      <c r="B41" s="8" t="s">
        <v>16</v>
      </c>
      <c r="D41" s="4">
        <v>0.22164585290694147</v>
      </c>
      <c r="E41" s="7">
        <f t="shared" si="18"/>
        <v>1.1189562593268432</v>
      </c>
      <c r="F41" s="7">
        <f t="shared" si="18"/>
        <v>1.0193341136278451</v>
      </c>
      <c r="G41" s="7">
        <f t="shared" si="18"/>
        <v>0.91876679024496777</v>
      </c>
      <c r="H41" s="7">
        <f t="shared" si="18"/>
        <v>0.8450572234893805</v>
      </c>
      <c r="I41" s="7">
        <f t="shared" si="18"/>
        <v>0.7782341025486873</v>
      </c>
      <c r="J41" s="7">
        <f t="shared" si="18"/>
        <v>0.71746566428261138</v>
      </c>
      <c r="K41" s="7">
        <f t="shared" si="18"/>
        <v>0.66204449862199988</v>
      </c>
      <c r="L41" s="7">
        <f t="shared" si="18"/>
        <v>0.61136548317400818</v>
      </c>
      <c r="M41" s="7">
        <f t="shared" si="18"/>
        <v>0.56490822025092324</v>
      </c>
      <c r="N41" s="7">
        <f t="shared" si="18"/>
        <v>0.52222294400673741</v>
      </c>
      <c r="O41" s="7">
        <f t="shared" si="19"/>
        <v>0.48291912670457743</v>
      </c>
      <c r="P41" s="7">
        <f t="shared" si="19"/>
        <v>0.46639555245106556</v>
      </c>
      <c r="Q41" s="7">
        <f t="shared" si="19"/>
        <v>0.450448747386055</v>
      </c>
      <c r="R41" s="7">
        <f t="shared" si="19"/>
        <v>0.4350526502606073</v>
      </c>
      <c r="S41" s="7">
        <f t="shared" si="19"/>
        <v>0.42018268515124113</v>
      </c>
      <c r="T41" s="7">
        <f t="shared" si="19"/>
        <v>0.40581565902117678</v>
      </c>
      <c r="U41" s="7">
        <f t="shared" si="19"/>
        <v>0.39192966754759878</v>
      </c>
      <c r="V41" s="7">
        <f t="shared" si="19"/>
        <v>0.37850400845289983</v>
      </c>
      <c r="W41" s="7">
        <f t="shared" si="19"/>
        <v>0.36551910165672569</v>
      </c>
      <c r="X41" s="7">
        <f t="shared" si="19"/>
        <v>0.35295641563547109</v>
      </c>
      <c r="Y41" s="7">
        <f t="shared" si="19"/>
        <v>0.34079839943780499</v>
      </c>
    </row>
    <row r="42" spans="2:25" x14ac:dyDescent="0.3">
      <c r="B42" s="8" t="s">
        <v>17</v>
      </c>
      <c r="D42" s="4">
        <v>0.19877325137044069</v>
      </c>
      <c r="E42" s="7">
        <f t="shared" si="18"/>
        <v>1.2477132247631004</v>
      </c>
      <c r="F42" s="7">
        <f t="shared" si="18"/>
        <v>1.1366276772880861</v>
      </c>
      <c r="G42" s="7">
        <f t="shared" si="18"/>
        <v>1.0244881916576731</v>
      </c>
      <c r="H42" s="7">
        <f t="shared" si="18"/>
        <v>0.94229695275452563</v>
      </c>
      <c r="I42" s="7">
        <f t="shared" si="18"/>
        <v>0.86778457479275839</v>
      </c>
      <c r="J42" s="7">
        <f t="shared" si="18"/>
        <v>0.8000235846371675</v>
      </c>
      <c r="K42" s="7">
        <f t="shared" si="18"/>
        <v>0.73822517138361321</v>
      </c>
      <c r="L42" s="7">
        <f t="shared" si="18"/>
        <v>0.6817145819254754</v>
      </c>
      <c r="M42" s="7">
        <f t="shared" si="18"/>
        <v>0.62991153703228087</v>
      </c>
      <c r="N42" s="7">
        <f t="shared" si="18"/>
        <v>0.58231451683724922</v>
      </c>
      <c r="O42" s="7">
        <f t="shared" si="19"/>
        <v>0.53848805604147165</v>
      </c>
      <c r="P42" s="7">
        <f t="shared" si="19"/>
        <v>0.520063133758214</v>
      </c>
      <c r="Q42" s="7">
        <f t="shared" si="19"/>
        <v>0.50228134880774344</v>
      </c>
      <c r="R42" s="7">
        <f t="shared" si="19"/>
        <v>0.48511364110421368</v>
      </c>
      <c r="S42" s="7">
        <f t="shared" si="19"/>
        <v>0.4685326068018687</v>
      </c>
      <c r="T42" s="7">
        <f t="shared" si="19"/>
        <v>0.4525123840687813</v>
      </c>
      <c r="U42" s="7">
        <f t="shared" si="19"/>
        <v>0.43702854807777125</v>
      </c>
      <c r="V42" s="7">
        <f t="shared" si="19"/>
        <v>0.42205801436477841</v>
      </c>
      <c r="W42" s="7">
        <f t="shared" si="19"/>
        <v>0.40757894979289833</v>
      </c>
      <c r="X42" s="7">
        <f t="shared" si="19"/>
        <v>0.39357069043815318</v>
      </c>
      <c r="Y42" s="7">
        <f t="shared" si="19"/>
        <v>0.38001366578212425</v>
      </c>
    </row>
    <row r="43" spans="2:25" x14ac:dyDescent="0.3">
      <c r="B43" s="8" t="s">
        <v>18</v>
      </c>
      <c r="D43" s="4">
        <v>0.2487700078635432</v>
      </c>
      <c r="E43" s="7">
        <f t="shared" ref="E43:N47" si="20">(-PMT($D$36,$D$35,E$50)+E$51)/$D$37/$D43</f>
        <v>0.91059176301006806</v>
      </c>
      <c r="F43" s="7">
        <f t="shared" si="20"/>
        <v>0.81478504664764473</v>
      </c>
      <c r="G43" s="7">
        <f t="shared" si="20"/>
        <v>0.7181362082155589</v>
      </c>
      <c r="H43" s="7">
        <f t="shared" si="20"/>
        <v>0.66805162245596683</v>
      </c>
      <c r="I43" s="7">
        <f t="shared" si="20"/>
        <v>0.62172904514610283</v>
      </c>
      <c r="J43" s="7">
        <f t="shared" si="20"/>
        <v>0.57881567485189178</v>
      </c>
      <c r="K43" s="7">
        <f t="shared" si="20"/>
        <v>0.53899941127434947</v>
      </c>
      <c r="L43" s="7">
        <f t="shared" si="20"/>
        <v>0.5020032185063259</v>
      </c>
      <c r="M43" s="7">
        <f t="shared" si="20"/>
        <v>0.46758040553908475</v>
      </c>
      <c r="N43" s="7">
        <f t="shared" si="20"/>
        <v>0.43551065154936297</v>
      </c>
      <c r="O43" s="7">
        <f t="shared" ref="O43:Y47" si="21">(-PMT($D$36,$D$35,O$50)+O$51)/$D$37/$D43</f>
        <v>0.4055966404388045</v>
      </c>
      <c r="P43" s="7">
        <f t="shared" si="21"/>
        <v>0.39034612155043646</v>
      </c>
      <c r="Q43" s="7">
        <f t="shared" si="21"/>
        <v>0.37572592662553167</v>
      </c>
      <c r="R43" s="7">
        <f t="shared" si="21"/>
        <v>0.36169983454453286</v>
      </c>
      <c r="S43" s="7">
        <f t="shared" si="21"/>
        <v>0.34823434494548278</v>
      </c>
      <c r="T43" s="7">
        <f t="shared" si="21"/>
        <v>0.33529842753107902</v>
      </c>
      <c r="U43" s="7">
        <f t="shared" si="21"/>
        <v>0.3228632985289166</v>
      </c>
      <c r="V43" s="7">
        <f t="shared" si="21"/>
        <v>0.3109022209426866</v>
      </c>
      <c r="W43" s="7">
        <f t="shared" si="21"/>
        <v>0.29939032569873336</v>
      </c>
      <c r="X43" s="7">
        <f t="shared" si="21"/>
        <v>0.2883044511874856</v>
      </c>
      <c r="Y43" s="7">
        <f t="shared" si="21"/>
        <v>0.27762299903485382</v>
      </c>
    </row>
    <row r="44" spans="2:25" x14ac:dyDescent="0.3">
      <c r="B44" s="8" t="s">
        <v>19</v>
      </c>
      <c r="D44" s="4">
        <v>0.20526771832434385</v>
      </c>
      <c r="E44" s="7">
        <f t="shared" si="20"/>
        <v>1.1035730405818374</v>
      </c>
      <c r="F44" s="7">
        <f t="shared" si="20"/>
        <v>0.98746205256373898</v>
      </c>
      <c r="G44" s="7">
        <f t="shared" si="20"/>
        <v>0.87033047194782653</v>
      </c>
      <c r="H44" s="7">
        <f t="shared" si="20"/>
        <v>0.80963148384113992</v>
      </c>
      <c r="I44" s="7">
        <f t="shared" si="20"/>
        <v>0.75349178483875767</v>
      </c>
      <c r="J44" s="7">
        <f t="shared" si="20"/>
        <v>0.70148380446712633</v>
      </c>
      <c r="K44" s="7">
        <f t="shared" si="20"/>
        <v>0.65322929915991057</v>
      </c>
      <c r="L44" s="7">
        <f t="shared" si="20"/>
        <v>0.60839252092242935</v>
      </c>
      <c r="M44" s="7">
        <f t="shared" si="20"/>
        <v>0.56667449763824751</v>
      </c>
      <c r="N44" s="7">
        <f t="shared" si="20"/>
        <v>0.52780821599722028</v>
      </c>
      <c r="O44" s="7">
        <f t="shared" si="21"/>
        <v>0.49155454279447591</v>
      </c>
      <c r="P44" s="7">
        <f t="shared" si="21"/>
        <v>0.47307198871947159</v>
      </c>
      <c r="Q44" s="7">
        <f t="shared" si="21"/>
        <v>0.45535334286455853</v>
      </c>
      <c r="R44" s="7">
        <f t="shared" si="21"/>
        <v>0.43835470778560542</v>
      </c>
      <c r="S44" s="7">
        <f t="shared" si="21"/>
        <v>0.42203548340494024</v>
      </c>
      <c r="T44" s="7">
        <f t="shared" si="21"/>
        <v>0.40635806318916873</v>
      </c>
      <c r="U44" s="7">
        <f t="shared" si="21"/>
        <v>0.39128756323474284</v>
      </c>
      <c r="V44" s="7">
        <f t="shared" si="21"/>
        <v>0.37679158018649167</v>
      </c>
      <c r="W44" s="7">
        <f t="shared" si="21"/>
        <v>0.36283997447985339</v>
      </c>
      <c r="X44" s="7">
        <f t="shared" si="21"/>
        <v>0.34940467587639884</v>
      </c>
      <c r="Y44" s="7">
        <f t="shared" si="21"/>
        <v>0.33645950866892993</v>
      </c>
    </row>
    <row r="45" spans="2:25" x14ac:dyDescent="0.3">
      <c r="B45" s="8" t="s">
        <v>20</v>
      </c>
      <c r="D45" s="4">
        <v>0.23167676211950999</v>
      </c>
      <c r="E45" s="7">
        <f t="shared" si="20"/>
        <v>0.97777575088708435</v>
      </c>
      <c r="F45" s="7">
        <f t="shared" si="20"/>
        <v>0.87490035948047584</v>
      </c>
      <c r="G45" s="7">
        <f t="shared" si="20"/>
        <v>0.77112071374997493</v>
      </c>
      <c r="H45" s="7">
        <f t="shared" si="20"/>
        <v>0.71734085823374139</v>
      </c>
      <c r="I45" s="7">
        <f t="shared" si="20"/>
        <v>0.66760057433038655</v>
      </c>
      <c r="J45" s="7">
        <f t="shared" si="20"/>
        <v>0.62152103071161369</v>
      </c>
      <c r="K45" s="7">
        <f t="shared" si="20"/>
        <v>0.57876710013754684</v>
      </c>
      <c r="L45" s="7">
        <f t="shared" si="20"/>
        <v>0.53904130683129048</v>
      </c>
      <c r="M45" s="7">
        <f t="shared" si="20"/>
        <v>0.50207875877854946</v>
      </c>
      <c r="N45" s="7">
        <f t="shared" si="20"/>
        <v>0.46764287975806507</v>
      </c>
      <c r="O45" s="7">
        <f t="shared" si="21"/>
        <v>0.43552179557541854</v>
      </c>
      <c r="P45" s="7">
        <f t="shared" si="21"/>
        <v>0.41914608456722785</v>
      </c>
      <c r="Q45" s="7">
        <f t="shared" si="21"/>
        <v>0.40344720318973809</v>
      </c>
      <c r="R45" s="7">
        <f t="shared" si="21"/>
        <v>0.3883862579082043</v>
      </c>
      <c r="S45" s="7">
        <f t="shared" si="21"/>
        <v>0.37392727668455378</v>
      </c>
      <c r="T45" s="7">
        <f t="shared" si="21"/>
        <v>0.36003693978816997</v>
      </c>
      <c r="U45" s="7">
        <f t="shared" si="21"/>
        <v>0.34668433976324231</v>
      </c>
      <c r="V45" s="7">
        <f t="shared" si="21"/>
        <v>0.33384076694238274</v>
      </c>
      <c r="W45" s="7">
        <f t="shared" si="21"/>
        <v>0.32147951739727199</v>
      </c>
      <c r="X45" s="7">
        <f t="shared" si="21"/>
        <v>0.30957572064136457</v>
      </c>
      <c r="Y45" s="7">
        <f t="shared" si="21"/>
        <v>0.29810618476001649</v>
      </c>
    </row>
    <row r="46" spans="2:25" x14ac:dyDescent="0.3">
      <c r="B46" s="8" t="s">
        <v>21</v>
      </c>
      <c r="D46" s="4">
        <v>0.24474985630222784</v>
      </c>
      <c r="E46" s="7">
        <f t="shared" si="20"/>
        <v>0.92554873562322215</v>
      </c>
      <c r="F46" s="7">
        <f t="shared" si="20"/>
        <v>0.82816834103198189</v>
      </c>
      <c r="G46" s="7">
        <f t="shared" si="20"/>
        <v>0.72993199205099402</v>
      </c>
      <c r="H46" s="7">
        <f t="shared" si="20"/>
        <v>0.67902473930936036</v>
      </c>
      <c r="I46" s="7">
        <f t="shared" si="20"/>
        <v>0.63194128808394046</v>
      </c>
      <c r="J46" s="7">
        <f t="shared" si="20"/>
        <v>0.58832304198225793</v>
      </c>
      <c r="K46" s="7">
        <f t="shared" si="20"/>
        <v>0.54785277428554935</v>
      </c>
      <c r="L46" s="7">
        <f t="shared" si="20"/>
        <v>0.51024889861888734</v>
      </c>
      <c r="M46" s="7">
        <f t="shared" si="20"/>
        <v>0.47526067193747329</v>
      </c>
      <c r="N46" s="7">
        <f t="shared" si="20"/>
        <v>0.44266415452684238</v>
      </c>
      <c r="O46" s="7">
        <f t="shared" si="21"/>
        <v>0.41225878926274839</v>
      </c>
      <c r="P46" s="7">
        <f t="shared" si="21"/>
        <v>0.39675777217901376</v>
      </c>
      <c r="Q46" s="7">
        <f t="shared" si="21"/>
        <v>0.38189743247796037</v>
      </c>
      <c r="R46" s="7">
        <f t="shared" si="21"/>
        <v>0.36764095408813796</v>
      </c>
      <c r="S46" s="7">
        <f t="shared" si="21"/>
        <v>0.35395428638564236</v>
      </c>
      <c r="T46" s="7">
        <f t="shared" si="21"/>
        <v>0.3408058893834004</v>
      </c>
      <c r="U46" s="7">
        <f t="shared" si="21"/>
        <v>0.32816650651964846</v>
      </c>
      <c r="V46" s="7">
        <f t="shared" si="21"/>
        <v>0.3160089616281469</v>
      </c>
      <c r="W46" s="7">
        <f t="shared" si="21"/>
        <v>0.30430797714697044</v>
      </c>
      <c r="X46" s="7">
        <f t="shared" si="21"/>
        <v>0.29304001102431881</v>
      </c>
      <c r="Y46" s="7">
        <f t="shared" si="21"/>
        <v>0.28218311012087965</v>
      </c>
    </row>
    <row r="47" spans="2:25" x14ac:dyDescent="0.3">
      <c r="B47" s="8" t="s">
        <v>22</v>
      </c>
      <c r="D47" s="4">
        <v>0.21850540022796749</v>
      </c>
      <c r="E47" s="7">
        <f t="shared" si="20"/>
        <v>1.0367154304111244</v>
      </c>
      <c r="F47" s="7">
        <f t="shared" si="20"/>
        <v>0.92763877803551076</v>
      </c>
      <c r="G47" s="7">
        <f t="shared" si="20"/>
        <v>0.81760336347977081</v>
      </c>
      <c r="H47" s="7">
        <f t="shared" si="20"/>
        <v>0.76058169362512662</v>
      </c>
      <c r="I47" s="7">
        <f t="shared" si="20"/>
        <v>0.70784309810477908</v>
      </c>
      <c r="J47" s="7">
        <f t="shared" si="20"/>
        <v>0.65898590988698591</v>
      </c>
      <c r="K47" s="7">
        <f t="shared" si="20"/>
        <v>0.61365480048214693</v>
      </c>
      <c r="L47" s="7">
        <f t="shared" si="20"/>
        <v>0.57153436246908051</v>
      </c>
      <c r="M47" s="7">
        <f t="shared" si="20"/>
        <v>0.53234373631699616</v>
      </c>
      <c r="N47" s="7">
        <f t="shared" si="20"/>
        <v>0.49583208514553073</v>
      </c>
      <c r="O47" s="7">
        <f t="shared" si="21"/>
        <v>0.46177476312310117</v>
      </c>
      <c r="P47" s="7">
        <f t="shared" si="21"/>
        <v>0.44441193501988596</v>
      </c>
      <c r="Q47" s="7">
        <f t="shared" si="21"/>
        <v>0.42776673539259741</v>
      </c>
      <c r="R47" s="7">
        <f t="shared" si="21"/>
        <v>0.41179792622978273</v>
      </c>
      <c r="S47" s="7">
        <f t="shared" si="21"/>
        <v>0.39646736712256031</v>
      </c>
      <c r="T47" s="7">
        <f t="shared" si="21"/>
        <v>0.38173972984885479</v>
      </c>
      <c r="U47" s="7">
        <f t="shared" si="21"/>
        <v>0.36758224387173621</v>
      </c>
      <c r="V47" s="7">
        <f t="shared" si="21"/>
        <v>0.35396446892393868</v>
      </c>
      <c r="W47" s="7">
        <f t="shared" si="21"/>
        <v>0.3408580913818976</v>
      </c>
      <c r="X47" s="7">
        <f t="shared" si="21"/>
        <v>0.32823674158248717</v>
      </c>
      <c r="Y47" s="7">
        <f t="shared" si="21"/>
        <v>0.31607582961769376</v>
      </c>
    </row>
    <row r="48" spans="2:25" x14ac:dyDescent="0.3">
      <c r="F48" s="9"/>
    </row>
    <row r="49" spans="2:25" x14ac:dyDescent="0.3">
      <c r="B49" t="s">
        <v>23</v>
      </c>
      <c r="C49" t="s">
        <v>24</v>
      </c>
      <c r="E49" s="6">
        <v>20971</v>
      </c>
      <c r="F49" s="6">
        <v>19043.751788161211</v>
      </c>
      <c r="G49" s="6">
        <v>17106.331810013209</v>
      </c>
      <c r="H49" s="6">
        <v>15681.950241589415</v>
      </c>
      <c r="I49" s="6">
        <v>14392.510887686421</v>
      </c>
      <c r="J49" s="6">
        <v>13221.614944850267</v>
      </c>
      <c r="K49" s="6">
        <v>12155.321438477917</v>
      </c>
      <c r="L49" s="6">
        <v>11181.710606933504</v>
      </c>
      <c r="M49" s="6">
        <v>10290.536429204552</v>
      </c>
      <c r="N49" s="6">
        <v>9472.9478506454525</v>
      </c>
      <c r="O49" s="6">
        <v>8721.2634382246943</v>
      </c>
      <c r="P49" s="6">
        <v>8394.7833241601511</v>
      </c>
      <c r="Q49" s="6">
        <v>8080.2509166772779</v>
      </c>
      <c r="R49" s="6">
        <v>7777.1113192082194</v>
      </c>
      <c r="S49" s="6">
        <v>7484.8416875314033</v>
      </c>
      <c r="T49" s="6">
        <v>7202.9490043204587</v>
      </c>
      <c r="U49" s="6">
        <v>6930.9680339639262</v>
      </c>
      <c r="V49" s="6">
        <v>6668.4594409964793</v>
      </c>
      <c r="W49" s="6">
        <v>6415.0080572091265</v>
      </c>
      <c r="X49" s="6">
        <v>6170.2212840345455</v>
      </c>
      <c r="Y49" s="6">
        <v>5933.7276181592415</v>
      </c>
    </row>
    <row r="50" spans="2:25" x14ac:dyDescent="0.3">
      <c r="B50" t="s">
        <v>25</v>
      </c>
      <c r="C50" t="s">
        <v>24</v>
      </c>
      <c r="E50" s="6">
        <v>18962</v>
      </c>
      <c r="F50" s="6">
        <v>16870.826736801169</v>
      </c>
      <c r="G50" s="6">
        <v>14769.481707293131</v>
      </c>
      <c r="H50" s="6">
        <v>13707.724447635095</v>
      </c>
      <c r="I50" s="6">
        <v>12725.693257873383</v>
      </c>
      <c r="J50" s="6">
        <v>11816.021606538803</v>
      </c>
      <c r="K50" s="6">
        <v>10972.170227721412</v>
      </c>
      <c r="L50" s="6">
        <v>10188.316713827277</v>
      </c>
      <c r="M50" s="6">
        <v>9459.2622708850249</v>
      </c>
      <c r="N50" s="6">
        <v>8780.3525749632154</v>
      </c>
      <c r="O50" s="6">
        <v>8147.4102878844442</v>
      </c>
      <c r="P50" s="6">
        <v>7808.6344076878986</v>
      </c>
      <c r="Q50" s="6">
        <v>7484.5149869259112</v>
      </c>
      <c r="R50" s="6">
        <v>7174.1946806232718</v>
      </c>
      <c r="S50" s="6">
        <v>6876.8807030815215</v>
      </c>
      <c r="T50" s="6">
        <v>6591.8388938024418</v>
      </c>
      <c r="U50" s="6">
        <v>6318.3884240156522</v>
      </c>
      <c r="V50" s="6">
        <v>6055.8970647306214</v>
      </c>
      <c r="W50" s="6">
        <v>5803.7769481807545</v>
      </c>
      <c r="X50" s="6">
        <v>5561.480763800113</v>
      </c>
      <c r="Y50" s="6">
        <v>5328.4983377517501</v>
      </c>
    </row>
    <row r="51" spans="2:25" x14ac:dyDescent="0.3">
      <c r="B51" t="s">
        <v>26</v>
      </c>
      <c r="C51" t="s">
        <v>27</v>
      </c>
      <c r="E51" s="6">
        <v>208.04757120633278</v>
      </c>
      <c r="F51" s="6">
        <v>195.16171206306291</v>
      </c>
      <c r="G51" s="6">
        <v>181.39355787474778</v>
      </c>
      <c r="H51" s="6">
        <v>171.7120867401531</v>
      </c>
      <c r="I51" s="6">
        <v>162.76023859446417</v>
      </c>
      <c r="J51" s="6">
        <v>154.45926731152713</v>
      </c>
      <c r="K51" s="6">
        <v>146.741626479709</v>
      </c>
      <c r="L51" s="6">
        <v>139.54902848430245</v>
      </c>
      <c r="M51" s="6">
        <v>132.83089471724369</v>
      </c>
      <c r="N51" s="6">
        <v>126.54310785642613</v>
      </c>
      <c r="O51" s="6">
        <v>120.64699961450087</v>
      </c>
      <c r="P51" s="6">
        <v>119.14879431843487</v>
      </c>
      <c r="Q51" s="6">
        <v>117.65120770607754</v>
      </c>
      <c r="R51" s="6">
        <v>116.15562082892616</v>
      </c>
      <c r="S51" s="6">
        <v>114.6632960479685</v>
      </c>
      <c r="T51" s="6">
        <v>113.17538661432329</v>
      </c>
      <c r="U51" s="6">
        <v>111.69294541178414</v>
      </c>
      <c r="V51" s="6">
        <v>110.21693294229514</v>
      </c>
      <c r="W51" s="6">
        <v>108.74822462675081</v>
      </c>
      <c r="X51" s="6">
        <v>107.28761748588464</v>
      </c>
      <c r="Y51" s="6">
        <v>105.83583625926349</v>
      </c>
    </row>
    <row r="52" spans="2:25" x14ac:dyDescent="0.3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5" x14ac:dyDescent="0.3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5" x14ac:dyDescent="0.3">
      <c r="B54" s="1" t="s">
        <v>110</v>
      </c>
    </row>
    <row r="55" spans="2:25" x14ac:dyDescent="0.3">
      <c r="B55" t="s">
        <v>10</v>
      </c>
      <c r="D55" s="5">
        <v>25</v>
      </c>
    </row>
    <row r="56" spans="2:25" x14ac:dyDescent="0.3">
      <c r="B56" t="s">
        <v>11</v>
      </c>
      <c r="D56" s="4">
        <v>0.08</v>
      </c>
    </row>
    <row r="57" spans="2:25" x14ac:dyDescent="0.3">
      <c r="B57" t="s">
        <v>12</v>
      </c>
      <c r="D57" s="6">
        <v>8760</v>
      </c>
    </row>
    <row r="58" spans="2:25" x14ac:dyDescent="0.3">
      <c r="B58" t="s">
        <v>28</v>
      </c>
      <c r="D58" s="4">
        <v>0.21404469471461246</v>
      </c>
      <c r="G58" s="7">
        <f>(-PMT($D$56,$D$55,G$73)+G$75)/$D$57/$D58</f>
        <v>1.0931576088485493</v>
      </c>
      <c r="H58" s="7">
        <f t="shared" ref="H58:W64" si="22">(-PMT($D$56,$D$55,H$73)+H$75)/$D$57/$D58</f>
        <v>1.001715525618557</v>
      </c>
      <c r="I58" s="7">
        <f t="shared" si="22"/>
        <v>0.91908705933997537</v>
      </c>
      <c r="J58" s="7">
        <f t="shared" si="22"/>
        <v>0.84419317135594629</v>
      </c>
      <c r="K58" s="7">
        <f t="shared" si="22"/>
        <v>0.77611703170574542</v>
      </c>
      <c r="L58" s="7">
        <f t="shared" si="22"/>
        <v>0.71407516484493538</v>
      </c>
      <c r="M58" s="7">
        <f t="shared" si="22"/>
        <v>0.65739449065675748</v>
      </c>
      <c r="N58" s="7">
        <f t="shared" si="22"/>
        <v>0.60549390812327963</v>
      </c>
      <c r="O58" s="7">
        <f t="shared" si="22"/>
        <v>0.55786941159045123</v>
      </c>
      <c r="P58" s="7">
        <f t="shared" si="22"/>
        <v>0.53633123316055031</v>
      </c>
      <c r="Q58" s="7">
        <f t="shared" si="22"/>
        <v>0.51562478770155595</v>
      </c>
      <c r="R58" s="7">
        <f t="shared" si="22"/>
        <v>0.49571031427172058</v>
      </c>
      <c r="S58" s="7">
        <f t="shared" si="22"/>
        <v>0.47655037988259741</v>
      </c>
      <c r="T58" s="7">
        <f t="shared" si="22"/>
        <v>0.45810971678924661</v>
      </c>
      <c r="U58" s="7">
        <f t="shared" si="22"/>
        <v>0.44035507301041615</v>
      </c>
      <c r="V58" s="7">
        <f t="shared" si="22"/>
        <v>0.42325507485321573</v>
      </c>
      <c r="W58" s="7">
        <f t="shared" si="22"/>
        <v>0.40678010034400469</v>
      </c>
      <c r="X58" s="7">
        <f t="shared" ref="X58:Y64" si="23">(-PMT($D$56,$D$55,X$73)+X$75)/$D$57/$D58</f>
        <v>0.39090216257982585</v>
      </c>
      <c r="Y58" s="7">
        <f t="shared" si="23"/>
        <v>0.37559480211455926</v>
      </c>
    </row>
    <row r="59" spans="2:25" x14ac:dyDescent="0.3">
      <c r="B59" t="s">
        <v>29</v>
      </c>
      <c r="D59" s="4">
        <v>0.18829346610730605</v>
      </c>
      <c r="G59" s="7">
        <f t="shared" ref="G59:G64" si="24">(-PMT($D$56,$D$55,G$73)+G$75)/$D$57/$D59</f>
        <v>1.2426590868936398</v>
      </c>
      <c r="H59" s="7">
        <f t="shared" si="22"/>
        <v>1.1387112803463981</v>
      </c>
      <c r="I59" s="7">
        <f t="shared" si="22"/>
        <v>1.0447824510302681</v>
      </c>
      <c r="J59" s="7">
        <f t="shared" si="22"/>
        <v>0.95964598973428128</v>
      </c>
      <c r="K59" s="7">
        <f t="shared" si="22"/>
        <v>0.8822596797893969</v>
      </c>
      <c r="L59" s="7">
        <f t="shared" si="22"/>
        <v>0.81173289664452253</v>
      </c>
      <c r="M59" s="7">
        <f t="shared" si="22"/>
        <v>0.74730050898050782</v>
      </c>
      <c r="N59" s="7">
        <f t="shared" si="22"/>
        <v>0.68830194374320997</v>
      </c>
      <c r="O59" s="7">
        <f t="shared" si="22"/>
        <v>0.63416426689202776</v>
      </c>
      <c r="P59" s="7">
        <f t="shared" si="22"/>
        <v>0.60968050268052965</v>
      </c>
      <c r="Q59" s="7">
        <f t="shared" si="22"/>
        <v>0.58614222018712958</v>
      </c>
      <c r="R59" s="7">
        <f t="shared" si="22"/>
        <v>0.56350422071845885</v>
      </c>
      <c r="S59" s="7">
        <f t="shared" si="22"/>
        <v>0.54172395190799083</v>
      </c>
      <c r="T59" s="7">
        <f t="shared" si="22"/>
        <v>0.52076132275387099</v>
      </c>
      <c r="U59" s="7">
        <f t="shared" si="22"/>
        <v>0.50057853369606731</v>
      </c>
      <c r="V59" s="7">
        <f t="shared" si="22"/>
        <v>0.48113992033976249</v>
      </c>
      <c r="W59" s="7">
        <f t="shared" si="22"/>
        <v>0.46241180957650613</v>
      </c>
      <c r="X59" s="7">
        <f t="shared" si="23"/>
        <v>0.44436238698265745</v>
      </c>
      <c r="Y59" s="7">
        <f t="shared" si="23"/>
        <v>0.42696157448814792</v>
      </c>
    </row>
    <row r="60" spans="2:25" x14ac:dyDescent="0.3">
      <c r="B60" t="s">
        <v>30</v>
      </c>
      <c r="D60" s="4">
        <v>0.20233818271689508</v>
      </c>
      <c r="G60" s="7">
        <f t="shared" si="24"/>
        <v>1.1564035196872702</v>
      </c>
      <c r="H60" s="7">
        <f t="shared" si="22"/>
        <v>1.0596709478799147</v>
      </c>
      <c r="I60" s="7">
        <f t="shared" si="22"/>
        <v>0.97226191513159965</v>
      </c>
      <c r="J60" s="7">
        <f t="shared" si="22"/>
        <v>0.89303495374309372</v>
      </c>
      <c r="K60" s="7">
        <f t="shared" si="22"/>
        <v>0.82102018948495914</v>
      </c>
      <c r="L60" s="7">
        <f t="shared" si="22"/>
        <v>0.75538881791962653</v>
      </c>
      <c r="M60" s="7">
        <f t="shared" si="22"/>
        <v>0.69542881709367299</v>
      </c>
      <c r="N60" s="7">
        <f t="shared" si="22"/>
        <v>0.64052546571074476</v>
      </c>
      <c r="O60" s="7">
        <f t="shared" si="22"/>
        <v>0.59014559828073443</v>
      </c>
      <c r="P60" s="7">
        <f t="shared" si="22"/>
        <v>0.56736130336993484</v>
      </c>
      <c r="Q60" s="7">
        <f t="shared" si="22"/>
        <v>0.54545686231297197</v>
      </c>
      <c r="R60" s="7">
        <f t="shared" si="22"/>
        <v>0.52439021375235184</v>
      </c>
      <c r="S60" s="7">
        <f t="shared" si="22"/>
        <v>0.50412175897033984</v>
      </c>
      <c r="T60" s="7">
        <f t="shared" si="22"/>
        <v>0.48461418976540144</v>
      </c>
      <c r="U60" s="7">
        <f t="shared" si="22"/>
        <v>0.46583233032405369</v>
      </c>
      <c r="V60" s="7">
        <f t="shared" si="22"/>
        <v>0.44774299179174326</v>
      </c>
      <c r="W60" s="7">
        <f t="shared" si="22"/>
        <v>0.4303148383809306</v>
      </c>
      <c r="X60" s="7">
        <f t="shared" si="23"/>
        <v>0.41351826397368452</v>
      </c>
      <c r="Y60" s="7">
        <f t="shared" si="23"/>
        <v>0.39732527828171144</v>
      </c>
    </row>
    <row r="61" spans="2:25" x14ac:dyDescent="0.3">
      <c r="B61" t="s">
        <v>31</v>
      </c>
      <c r="D61" s="4">
        <v>0.20375043075342489</v>
      </c>
      <c r="G61" s="7">
        <f t="shared" si="24"/>
        <v>1.1483881815401284</v>
      </c>
      <c r="H61" s="7">
        <f t="shared" si="22"/>
        <v>1.0523260887305266</v>
      </c>
      <c r="I61" s="7">
        <f t="shared" si="22"/>
        <v>0.96552291106883525</v>
      </c>
      <c r="J61" s="7">
        <f t="shared" si="22"/>
        <v>0.88684509266985534</v>
      </c>
      <c r="K61" s="7">
        <f t="shared" si="22"/>
        <v>0.81532948175853148</v>
      </c>
      <c r="L61" s="7">
        <f t="shared" si="22"/>
        <v>0.75015301855969985</v>
      </c>
      <c r="M61" s="7">
        <f t="shared" si="22"/>
        <v>0.69060861633210824</v>
      </c>
      <c r="N61" s="7">
        <f t="shared" si="22"/>
        <v>0.63608581457502744</v>
      </c>
      <c r="O61" s="7">
        <f t="shared" si="22"/>
        <v>0.58605514330914577</v>
      </c>
      <c r="P61" s="7">
        <f t="shared" si="22"/>
        <v>0.56342877236264166</v>
      </c>
      <c r="Q61" s="7">
        <f t="shared" si="22"/>
        <v>0.541676156770585</v>
      </c>
      <c r="R61" s="7">
        <f t="shared" si="22"/>
        <v>0.52075552671385705</v>
      </c>
      <c r="S61" s="7">
        <f t="shared" si="22"/>
        <v>0.50062755794389191</v>
      </c>
      <c r="T61" s="7">
        <f t="shared" si="22"/>
        <v>0.4812552008521514</v>
      </c>
      <c r="U61" s="7">
        <f t="shared" si="22"/>
        <v>0.46260352343800398</v>
      </c>
      <c r="V61" s="7">
        <f t="shared" si="22"/>
        <v>0.44463956688761092</v>
      </c>
      <c r="W61" s="7">
        <f t="shared" si="22"/>
        <v>0.42733221261005039</v>
      </c>
      <c r="X61" s="7">
        <f t="shared" si="23"/>
        <v>0.41065205969521218</v>
      </c>
      <c r="Y61" s="7">
        <f t="shared" si="23"/>
        <v>0.3945713118628818</v>
      </c>
    </row>
    <row r="62" spans="2:25" x14ac:dyDescent="0.3">
      <c r="B62" t="s">
        <v>32</v>
      </c>
      <c r="D62" s="4">
        <v>0.21882452813926953</v>
      </c>
      <c r="G62" s="7">
        <f t="shared" si="24"/>
        <v>1.0692795211331401</v>
      </c>
      <c r="H62" s="7">
        <f t="shared" si="22"/>
        <v>0.97983482791038146</v>
      </c>
      <c r="I62" s="7">
        <f t="shared" si="22"/>
        <v>0.89901123382005454</v>
      </c>
      <c r="J62" s="7">
        <f t="shared" si="22"/>
        <v>0.8257532698895701</v>
      </c>
      <c r="K62" s="7">
        <f t="shared" si="22"/>
        <v>0.75916413268141059</v>
      </c>
      <c r="L62" s="7">
        <f t="shared" si="22"/>
        <v>0.69847746028381308</v>
      </c>
      <c r="M62" s="7">
        <f t="shared" si="22"/>
        <v>0.64303487482051658</v>
      </c>
      <c r="N62" s="7">
        <f t="shared" si="22"/>
        <v>0.59226796839392748</v>
      </c>
      <c r="O62" s="7">
        <f t="shared" si="22"/>
        <v>0.54568374445894607</v>
      </c>
      <c r="P62" s="7">
        <f t="shared" si="22"/>
        <v>0.52461602930864581</v>
      </c>
      <c r="Q62" s="7">
        <f t="shared" si="22"/>
        <v>0.50436187939874888</v>
      </c>
      <c r="R62" s="7">
        <f t="shared" si="22"/>
        <v>0.48488240229470841</v>
      </c>
      <c r="S62" s="7">
        <f t="shared" si="22"/>
        <v>0.46614098266527015</v>
      </c>
      <c r="T62" s="7">
        <f t="shared" si="22"/>
        <v>0.44810312312678563</v>
      </c>
      <c r="U62" s="7">
        <f t="shared" si="22"/>
        <v>0.43073629802851426</v>
      </c>
      <c r="V62" s="7">
        <f t="shared" si="22"/>
        <v>0.41400981898020156</v>
      </c>
      <c r="W62" s="7">
        <f t="shared" si="22"/>
        <v>0.39789471104764496</v>
      </c>
      <c r="X62" s="7">
        <f t="shared" si="23"/>
        <v>0.38236359865210828</v>
      </c>
      <c r="Y62" s="7">
        <f t="shared" si="23"/>
        <v>0.36739060030710907</v>
      </c>
    </row>
    <row r="63" spans="2:25" x14ac:dyDescent="0.3">
      <c r="B63" t="s">
        <v>33</v>
      </c>
      <c r="D63" s="4">
        <v>0.23634996065068509</v>
      </c>
      <c r="G63" s="7">
        <f t="shared" si="24"/>
        <v>0.98999206945823215</v>
      </c>
      <c r="H63" s="7">
        <f t="shared" si="22"/>
        <v>0.90717973162180043</v>
      </c>
      <c r="I63" s="7">
        <f t="shared" si="22"/>
        <v>0.83234923539220695</v>
      </c>
      <c r="J63" s="7">
        <f t="shared" si="22"/>
        <v>0.76452337519151725</v>
      </c>
      <c r="K63" s="7">
        <f t="shared" si="22"/>
        <v>0.70287184587177109</v>
      </c>
      <c r="L63" s="7">
        <f t="shared" si="22"/>
        <v>0.64668511152585939</v>
      </c>
      <c r="M63" s="7">
        <f t="shared" si="22"/>
        <v>0.59535361322805425</v>
      </c>
      <c r="N63" s="7">
        <f t="shared" si="22"/>
        <v>0.54835109072580801</v>
      </c>
      <c r="O63" s="7">
        <f t="shared" si="22"/>
        <v>0.50522110334082038</v>
      </c>
      <c r="P63" s="7">
        <f t="shared" si="22"/>
        <v>0.48571556666103832</v>
      </c>
      <c r="Q63" s="7">
        <f t="shared" si="22"/>
        <v>0.4669632690736244</v>
      </c>
      <c r="R63" s="7">
        <f t="shared" si="22"/>
        <v>0.4489282020316997</v>
      </c>
      <c r="S63" s="7">
        <f t="shared" si="22"/>
        <v>0.43157646524366999</v>
      </c>
      <c r="T63" s="7">
        <f t="shared" si="22"/>
        <v>0.41487611931898849</v>
      </c>
      <c r="U63" s="7">
        <f t="shared" si="22"/>
        <v>0.39879705039532948</v>
      </c>
      <c r="V63" s="7">
        <f t="shared" si="22"/>
        <v>0.38331084563734369</v>
      </c>
      <c r="W63" s="7">
        <f t="shared" si="22"/>
        <v>0.36839067861236613</v>
      </c>
      <c r="X63" s="7">
        <f t="shared" si="23"/>
        <v>0.35401120365042932</v>
      </c>
      <c r="Y63" s="7">
        <f t="shared" si="23"/>
        <v>0.3401484583863546</v>
      </c>
    </row>
    <row r="64" spans="2:25" x14ac:dyDescent="0.3">
      <c r="B64" t="s">
        <v>34</v>
      </c>
      <c r="D64" s="4">
        <v>0.23321968309360791</v>
      </c>
      <c r="G64" s="7">
        <f t="shared" si="24"/>
        <v>1.0032797556243507</v>
      </c>
      <c r="H64" s="7">
        <f t="shared" si="22"/>
        <v>0.91935590953467083</v>
      </c>
      <c r="I64" s="7">
        <f t="shared" si="22"/>
        <v>0.8435210374315435</v>
      </c>
      <c r="J64" s="7">
        <f t="shared" si="22"/>
        <v>0.77478481767132001</v>
      </c>
      <c r="K64" s="7">
        <f t="shared" si="22"/>
        <v>0.71230580073976868</v>
      </c>
      <c r="L64" s="7">
        <f t="shared" si="22"/>
        <v>0.65536492732979756</v>
      </c>
      <c r="M64" s="7">
        <f t="shared" si="22"/>
        <v>0.60334445700801331</v>
      </c>
      <c r="N64" s="7">
        <f t="shared" si="22"/>
        <v>0.5557110660500556</v>
      </c>
      <c r="O64" s="7">
        <f t="shared" si="22"/>
        <v>0.51200218742502601</v>
      </c>
      <c r="P64" s="7">
        <f t="shared" si="22"/>
        <v>0.49223484718347954</v>
      </c>
      <c r="Q64" s="7">
        <f t="shared" si="22"/>
        <v>0.47323085601899323</v>
      </c>
      <c r="R64" s="7">
        <f t="shared" si="22"/>
        <v>0.45495372207751333</v>
      </c>
      <c r="S64" s="7">
        <f t="shared" si="22"/>
        <v>0.43736909005729996</v>
      </c>
      <c r="T64" s="7">
        <f t="shared" si="22"/>
        <v>0.4204445918768997</v>
      </c>
      <c r="U64" s="7">
        <f t="shared" si="22"/>
        <v>0.40414970948534301</v>
      </c>
      <c r="V64" s="7">
        <f t="shared" si="22"/>
        <v>0.38845564868984273</v>
      </c>
      <c r="W64" s="7">
        <f t="shared" si="22"/>
        <v>0.37333522299301292</v>
      </c>
      <c r="X64" s="7">
        <f t="shared" si="23"/>
        <v>0.35876274653498091</v>
      </c>
      <c r="Y64" s="7">
        <f t="shared" si="23"/>
        <v>0.34471393532739752</v>
      </c>
    </row>
    <row r="65" spans="2:25" x14ac:dyDescent="0.3">
      <c r="B65" t="s">
        <v>35</v>
      </c>
      <c r="D65" s="4">
        <v>0.27815710550228318</v>
      </c>
      <c r="G65" s="7">
        <f>(-PMT($D$56,$D$55,G$74)+G$76)/$D$57/$D65</f>
        <v>0.87964141979557153</v>
      </c>
      <c r="H65" s="7">
        <f t="shared" ref="H65:W71" si="25">(-PMT($D$56,$D$55,H$74)+H$76)/$D$57/$D65</f>
        <v>0.81839623097805991</v>
      </c>
      <c r="I65" s="7">
        <f t="shared" si="25"/>
        <v>0.76174789785450792</v>
      </c>
      <c r="J65" s="7">
        <f t="shared" si="25"/>
        <v>0.70928010001946873</v>
      </c>
      <c r="K65" s="7">
        <f t="shared" si="25"/>
        <v>0.66062151890262844</v>
      </c>
      <c r="L65" s="7">
        <f t="shared" si="25"/>
        <v>0.61544016338758267</v>
      </c>
      <c r="M65" s="7">
        <f t="shared" si="25"/>
        <v>0.57343851105197641</v>
      </c>
      <c r="N65" s="7">
        <f t="shared" si="25"/>
        <v>0.53434933387339068</v>
      </c>
      <c r="O65" s="7">
        <f t="shared" si="25"/>
        <v>0.49793210049678688</v>
      </c>
      <c r="P65" s="7">
        <f t="shared" si="25"/>
        <v>0.47720831377322748</v>
      </c>
      <c r="Q65" s="7">
        <f t="shared" si="25"/>
        <v>0.45742880786352974</v>
      </c>
      <c r="R65" s="7">
        <f t="shared" si="25"/>
        <v>0.43853729287246396</v>
      </c>
      <c r="S65" s="7">
        <f t="shared" si="25"/>
        <v>0.42048172853332932</v>
      </c>
      <c r="T65" s="7">
        <f t="shared" si="25"/>
        <v>0.4032139345836907</v>
      </c>
      <c r="U65" s="7">
        <f t="shared" si="25"/>
        <v>0.38668924305662761</v>
      </c>
      <c r="V65" s="7">
        <f t="shared" si="25"/>
        <v>0.37086618732988058</v>
      </c>
      <c r="W65" s="7">
        <f t="shared" si="25"/>
        <v>0.35570622348735748</v>
      </c>
      <c r="X65" s="7">
        <f t="shared" ref="X65:Y71" si="26">(-PMT($D$56,$D$55,X$74)+X$76)/$D$57/$D65</f>
        <v>0.34117348015085031</v>
      </c>
      <c r="Y65" s="7">
        <f t="shared" si="26"/>
        <v>0.32723453345266479</v>
      </c>
    </row>
    <row r="66" spans="2:25" x14ac:dyDescent="0.3">
      <c r="B66" t="s">
        <v>36</v>
      </c>
      <c r="D66" s="4">
        <v>0.24506195187214605</v>
      </c>
      <c r="G66" s="7">
        <f t="shared" ref="G66:G71" si="27">(-PMT($D$56,$D$55,G$74)+G$76)/$D$57/$D66</f>
        <v>0.99843533172342003</v>
      </c>
      <c r="H66" s="7">
        <f t="shared" si="25"/>
        <v>0.92891909586030352</v>
      </c>
      <c r="I66" s="7">
        <f t="shared" si="25"/>
        <v>0.86462051236825188</v>
      </c>
      <c r="J66" s="7">
        <f t="shared" si="25"/>
        <v>0.80506703755757369</v>
      </c>
      <c r="K66" s="7">
        <f t="shared" si="25"/>
        <v>0.74983720698652812</v>
      </c>
      <c r="L66" s="7">
        <f t="shared" si="25"/>
        <v>0.69855419476563685</v>
      </c>
      <c r="M66" s="7">
        <f t="shared" si="25"/>
        <v>0.650880298631484</v>
      </c>
      <c r="N66" s="7">
        <f t="shared" si="25"/>
        <v>0.60651220192206923</v>
      </c>
      <c r="O66" s="7">
        <f t="shared" si="25"/>
        <v>0.56517688997726712</v>
      </c>
      <c r="P66" s="7">
        <f t="shared" si="25"/>
        <v>0.54165439500799761</v>
      </c>
      <c r="Q66" s="7">
        <f t="shared" si="25"/>
        <v>0.51920370419256967</v>
      </c>
      <c r="R66" s="7">
        <f t="shared" si="25"/>
        <v>0.49776092579174558</v>
      </c>
      <c r="S66" s="7">
        <f t="shared" si="25"/>
        <v>0.47726699159912084</v>
      </c>
      <c r="T66" s="7">
        <f t="shared" si="25"/>
        <v>0.45766721469884042</v>
      </c>
      <c r="U66" s="7">
        <f t="shared" si="25"/>
        <v>0.43891089479943785</v>
      </c>
      <c r="V66" s="7">
        <f t="shared" si="25"/>
        <v>0.42095096528965603</v>
      </c>
      <c r="W66" s="7">
        <f t="shared" si="25"/>
        <v>0.40374367697035174</v>
      </c>
      <c r="X66" s="7">
        <f t="shared" si="26"/>
        <v>0.38724831410145799</v>
      </c>
      <c r="Y66" s="7">
        <f t="shared" si="26"/>
        <v>0.37142693898509266</v>
      </c>
    </row>
    <row r="67" spans="2:25" x14ac:dyDescent="0.3">
      <c r="B67" t="s">
        <v>37</v>
      </c>
      <c r="D67" s="4">
        <v>0.27322830575342483</v>
      </c>
      <c r="G67" s="7">
        <f t="shared" si="27"/>
        <v>0.89550938192716134</v>
      </c>
      <c r="H67" s="7">
        <f t="shared" si="25"/>
        <v>0.83315938345081841</v>
      </c>
      <c r="I67" s="7">
        <f t="shared" si="25"/>
        <v>0.77548916392606537</v>
      </c>
      <c r="J67" s="7">
        <f t="shared" si="25"/>
        <v>0.72207489289133553</v>
      </c>
      <c r="K67" s="7">
        <f t="shared" si="25"/>
        <v>0.67253855351395508</v>
      </c>
      <c r="L67" s="7">
        <f t="shared" si="25"/>
        <v>0.62654216584804356</v>
      </c>
      <c r="M67" s="7">
        <f t="shared" si="25"/>
        <v>0.58378284042687412</v>
      </c>
      <c r="N67" s="7">
        <f t="shared" si="25"/>
        <v>0.5439885286681444</v>
      </c>
      <c r="O67" s="7">
        <f t="shared" si="25"/>
        <v>0.50691436024147041</v>
      </c>
      <c r="P67" s="7">
        <f t="shared" si="25"/>
        <v>0.48581673452448454</v>
      </c>
      <c r="Q67" s="7">
        <f t="shared" si="25"/>
        <v>0.46568042362164591</v>
      </c>
      <c r="R67" s="7">
        <f t="shared" si="25"/>
        <v>0.44644812221722974</v>
      </c>
      <c r="S67" s="7">
        <f t="shared" si="25"/>
        <v>0.42806685128362337</v>
      </c>
      <c r="T67" s="7">
        <f t="shared" si="25"/>
        <v>0.41048756142858206</v>
      </c>
      <c r="U67" s="7">
        <f t="shared" si="25"/>
        <v>0.39366477891411567</v>
      </c>
      <c r="V67" s="7">
        <f t="shared" si="25"/>
        <v>0.37755628909635419</v>
      </c>
      <c r="W67" s="7">
        <f t="shared" si="25"/>
        <v>0.36212285276065842</v>
      </c>
      <c r="X67" s="7">
        <f t="shared" si="26"/>
        <v>0.34732795144052037</v>
      </c>
      <c r="Y67" s="7">
        <f t="shared" si="26"/>
        <v>0.33313755833089542</v>
      </c>
    </row>
    <row r="68" spans="2:25" x14ac:dyDescent="0.3">
      <c r="B68" t="s">
        <v>38</v>
      </c>
      <c r="D68" s="4">
        <v>0.27227363207762495</v>
      </c>
      <c r="G68" s="7">
        <f t="shared" si="27"/>
        <v>0.89864930857681191</v>
      </c>
      <c r="H68" s="7">
        <f t="shared" si="25"/>
        <v>0.83608069215433389</v>
      </c>
      <c r="I68" s="7">
        <f t="shared" si="25"/>
        <v>0.77820826340337801</v>
      </c>
      <c r="J68" s="7">
        <f t="shared" si="25"/>
        <v>0.72460670578463415</v>
      </c>
      <c r="K68" s="7">
        <f t="shared" si="25"/>
        <v>0.67489667702412015</v>
      </c>
      <c r="L68" s="7">
        <f t="shared" si="25"/>
        <v>0.62873901211607741</v>
      </c>
      <c r="M68" s="7">
        <f t="shared" si="25"/>
        <v>0.58582975957173034</v>
      </c>
      <c r="N68" s="7">
        <f t="shared" si="25"/>
        <v>0.54589591692419304</v>
      </c>
      <c r="O68" s="7">
        <f t="shared" si="25"/>
        <v>0.50869175525366717</v>
      </c>
      <c r="P68" s="7">
        <f t="shared" si="25"/>
        <v>0.48752015488206568</v>
      </c>
      <c r="Q68" s="7">
        <f t="shared" si="25"/>
        <v>0.46731323998500268</v>
      </c>
      <c r="R68" s="7">
        <f t="shared" si="25"/>
        <v>0.44801350431699016</v>
      </c>
      <c r="S68" s="7">
        <f t="shared" si="25"/>
        <v>0.4295677830899266</v>
      </c>
      <c r="T68" s="7">
        <f t="shared" si="25"/>
        <v>0.41192685492956793</v>
      </c>
      <c r="U68" s="7">
        <f t="shared" si="25"/>
        <v>0.39504508665324972</v>
      </c>
      <c r="V68" s="7">
        <f t="shared" si="25"/>
        <v>0.3788801155997969</v>
      </c>
      <c r="W68" s="7">
        <f t="shared" si="25"/>
        <v>0.36339256497001987</v>
      </c>
      <c r="X68" s="7">
        <f t="shared" si="26"/>
        <v>0.34854578825262572</v>
      </c>
      <c r="Y68" s="7">
        <f t="shared" si="26"/>
        <v>0.33430563933430335</v>
      </c>
    </row>
    <row r="69" spans="2:25" x14ac:dyDescent="0.3">
      <c r="B69" t="s">
        <v>39</v>
      </c>
      <c r="D69" s="4">
        <v>0.29368602805936139</v>
      </c>
      <c r="G69" s="7">
        <f t="shared" si="27"/>
        <v>0.8331295595744147</v>
      </c>
      <c r="H69" s="7">
        <f t="shared" si="25"/>
        <v>0.77512276721868001</v>
      </c>
      <c r="I69" s="7">
        <f t="shared" si="25"/>
        <v>0.72146976752612602</v>
      </c>
      <c r="J69" s="7">
        <f t="shared" si="25"/>
        <v>0.67177625342090752</v>
      </c>
      <c r="K69" s="7">
        <f t="shared" si="25"/>
        <v>0.62569054014832159</v>
      </c>
      <c r="L69" s="7">
        <f t="shared" si="25"/>
        <v>0.58289819093178175</v>
      </c>
      <c r="M69" s="7">
        <f t="shared" si="25"/>
        <v>0.54311741512441503</v>
      </c>
      <c r="N69" s="7">
        <f t="shared" si="25"/>
        <v>0.50609511463464285</v>
      </c>
      <c r="O69" s="7">
        <f t="shared" si="25"/>
        <v>0.47160347642708822</v>
      </c>
      <c r="P69" s="7">
        <f t="shared" si="25"/>
        <v>0.45197547924873155</v>
      </c>
      <c r="Q69" s="7">
        <f t="shared" si="25"/>
        <v>0.43324183315578646</v>
      </c>
      <c r="R69" s="7">
        <f t="shared" si="25"/>
        <v>0.41534922463371637</v>
      </c>
      <c r="S69" s="7">
        <f t="shared" si="25"/>
        <v>0.39824836509344291</v>
      </c>
      <c r="T69" s="7">
        <f t="shared" si="25"/>
        <v>0.38189362184882908</v>
      </c>
      <c r="U69" s="7">
        <f t="shared" si="25"/>
        <v>0.3662426887933522</v>
      </c>
      <c r="V69" s="7">
        <f t="shared" si="25"/>
        <v>0.35125629189106694</v>
      </c>
      <c r="W69" s="7">
        <f t="shared" si="25"/>
        <v>0.33689792527138163</v>
      </c>
      <c r="X69" s="7">
        <f t="shared" si="26"/>
        <v>0.32313361428865633</v>
      </c>
      <c r="Y69" s="7">
        <f t="shared" si="26"/>
        <v>0.30993170239336454</v>
      </c>
    </row>
    <row r="70" spans="2:25" x14ac:dyDescent="0.3">
      <c r="B70" t="s">
        <v>40</v>
      </c>
      <c r="D70" s="4">
        <v>0.32576561232876639</v>
      </c>
      <c r="G70" s="7">
        <f t="shared" si="27"/>
        <v>0.75108759780121481</v>
      </c>
      <c r="H70" s="7">
        <f t="shared" si="25"/>
        <v>0.69879299148706797</v>
      </c>
      <c r="I70" s="7">
        <f t="shared" si="25"/>
        <v>0.65042344056812673</v>
      </c>
      <c r="J70" s="7">
        <f t="shared" si="25"/>
        <v>0.60562346713463633</v>
      </c>
      <c r="K70" s="7">
        <f t="shared" si="25"/>
        <v>0.56407601838903654</v>
      </c>
      <c r="L70" s="7">
        <f t="shared" si="25"/>
        <v>0.52549762153832336</v>
      </c>
      <c r="M70" s="7">
        <f t="shared" si="25"/>
        <v>0.48963423511006282</v>
      </c>
      <c r="N70" s="7">
        <f t="shared" si="25"/>
        <v>0.45625768470397443</v>
      </c>
      <c r="O70" s="7">
        <f t="shared" si="25"/>
        <v>0.4251625910443827</v>
      </c>
      <c r="P70" s="7">
        <f t="shared" si="25"/>
        <v>0.40746744977743288</v>
      </c>
      <c r="Q70" s="7">
        <f t="shared" si="25"/>
        <v>0.39057858887902003</v>
      </c>
      <c r="R70" s="7">
        <f t="shared" si="25"/>
        <v>0.37444794485277261</v>
      </c>
      <c r="S70" s="7">
        <f t="shared" si="25"/>
        <v>0.3590310827755212</v>
      </c>
      <c r="T70" s="7">
        <f t="shared" si="25"/>
        <v>0.34428686361406502</v>
      </c>
      <c r="U70" s="7">
        <f t="shared" si="25"/>
        <v>0.33017714733177311</v>
      </c>
      <c r="V70" s="7">
        <f t="shared" si="25"/>
        <v>0.31666652738115836</v>
      </c>
      <c r="W70" s="7">
        <f t="shared" si="25"/>
        <v>0.30372209278657075</v>
      </c>
      <c r="X70" s="7">
        <f t="shared" si="26"/>
        <v>0.29131321453636794</v>
      </c>
      <c r="Y70" s="7">
        <f t="shared" si="26"/>
        <v>0.27941135344181828</v>
      </c>
    </row>
    <row r="71" spans="2:25" x14ac:dyDescent="0.3">
      <c r="B71" t="s">
        <v>41</v>
      </c>
      <c r="D71" s="4">
        <v>0.3174152027397254</v>
      </c>
      <c r="G71" s="7">
        <f t="shared" si="27"/>
        <v>0.77084685641502437</v>
      </c>
      <c r="H71" s="7">
        <f t="shared" si="25"/>
        <v>0.7171765082389514</v>
      </c>
      <c r="I71" s="7">
        <f t="shared" si="25"/>
        <v>0.66753447396595256</v>
      </c>
      <c r="J71" s="7">
        <f t="shared" si="25"/>
        <v>0.62155592394092274</v>
      </c>
      <c r="K71" s="7">
        <f t="shared" si="25"/>
        <v>0.57891546449069731</v>
      </c>
      <c r="L71" s="7">
        <f t="shared" si="25"/>
        <v>0.539322165353605</v>
      </c>
      <c r="M71" s="7">
        <f t="shared" si="25"/>
        <v>0.5025153018538584</v>
      </c>
      <c r="N71" s="7">
        <f t="shared" si="25"/>
        <v>0.46826069688656918</v>
      </c>
      <c r="O71" s="7">
        <f t="shared" si="25"/>
        <v>0.4363475681548511</v>
      </c>
      <c r="P71" s="7">
        <f t="shared" si="25"/>
        <v>0.41818691144932246</v>
      </c>
      <c r="Q71" s="7">
        <f t="shared" si="25"/>
        <v>0.40085374635635052</v>
      </c>
      <c r="R71" s="7">
        <f t="shared" si="25"/>
        <v>0.38429874494774852</v>
      </c>
      <c r="S71" s="7">
        <f t="shared" si="25"/>
        <v>0.36847630332732584</v>
      </c>
      <c r="T71" s="7">
        <f t="shared" si="25"/>
        <v>0.35334420019558072</v>
      </c>
      <c r="U71" s="7">
        <f t="shared" si="25"/>
        <v>0.33886329214577005</v>
      </c>
      <c r="V71" s="7">
        <f t="shared" si="25"/>
        <v>0.32499724117163864</v>
      </c>
      <c r="W71" s="7">
        <f t="shared" si="25"/>
        <v>0.31171227049109679</v>
      </c>
      <c r="X71" s="7">
        <f t="shared" si="26"/>
        <v>0.29897694531889607</v>
      </c>
      <c r="Y71" s="7">
        <f t="shared" si="26"/>
        <v>0.28676197567077516</v>
      </c>
    </row>
    <row r="73" spans="2:25" x14ac:dyDescent="0.3">
      <c r="B73" t="s">
        <v>42</v>
      </c>
      <c r="C73" t="s">
        <v>24</v>
      </c>
      <c r="G73" s="6">
        <v>19659.788457834002</v>
      </c>
      <c r="H73" s="6">
        <v>17996.91212259452</v>
      </c>
      <c r="I73" s="6">
        <v>16494.311609369113</v>
      </c>
      <c r="J73" s="6">
        <v>15132.364575972235</v>
      </c>
      <c r="K73" s="6">
        <v>13894.398448997041</v>
      </c>
      <c r="L73" s="6">
        <v>12766.165708088953</v>
      </c>
      <c r="M73" s="6">
        <v>11735.426376222704</v>
      </c>
      <c r="N73" s="6">
        <v>10791.613118348929</v>
      </c>
      <c r="O73" s="6">
        <v>9925.5605803402541</v>
      </c>
      <c r="P73" s="6">
        <v>9533.8883223366174</v>
      </c>
      <c r="Q73" s="6">
        <v>9157.341147070656</v>
      </c>
      <c r="R73" s="6">
        <v>8795.1960009245631</v>
      </c>
      <c r="S73" s="6">
        <v>8446.772164163549</v>
      </c>
      <c r="T73" s="6">
        <v>8111.4282920545702</v>
      </c>
      <c r="U73" s="6">
        <v>7788.5596965724781</v>
      </c>
      <c r="V73" s="6">
        <v>7477.5958464081295</v>
      </c>
      <c r="W73" s="6">
        <v>7177.9980653062312</v>
      </c>
      <c r="X73" s="6">
        <v>6889.2574108085628</v>
      </c>
      <c r="Y73" s="6">
        <v>6610.8927172937565</v>
      </c>
    </row>
    <row r="74" spans="2:25" x14ac:dyDescent="0.3">
      <c r="B74" t="s">
        <v>43</v>
      </c>
      <c r="C74" t="s">
        <v>24</v>
      </c>
      <c r="G74" s="6">
        <v>20659.788457834002</v>
      </c>
      <c r="H74" s="6">
        <v>19206.681797396704</v>
      </c>
      <c r="I74" s="6">
        <v>17862.640383633148</v>
      </c>
      <c r="J74" s="6">
        <v>16617.786576099883</v>
      </c>
      <c r="K74" s="6">
        <v>15463.310450326349</v>
      </c>
      <c r="L74" s="6">
        <v>14391.335167139261</v>
      </c>
      <c r="M74" s="6">
        <v>13394.801693463523</v>
      </c>
      <c r="N74" s="6">
        <v>12467.369762794449</v>
      </c>
      <c r="O74" s="6">
        <v>11603.332515200695</v>
      </c>
      <c r="P74" s="6">
        <v>11111.638831192069</v>
      </c>
      <c r="Q74" s="6">
        <v>10642.349204815364</v>
      </c>
      <c r="R74" s="6">
        <v>10194.128098973664</v>
      </c>
      <c r="S74" s="6">
        <v>9765.7408034862347</v>
      </c>
      <c r="T74" s="6">
        <v>9356.0441908421999</v>
      </c>
      <c r="U74" s="6">
        <v>8963.9784664439194</v>
      </c>
      <c r="V74" s="6">
        <v>8588.5597909702246</v>
      </c>
      <c r="W74" s="6">
        <v>8228.8736693844512</v>
      </c>
      <c r="X74" s="6">
        <v>7884.0690154282493</v>
      </c>
      <c r="Y74" s="6">
        <v>7553.3528126100036</v>
      </c>
    </row>
    <row r="75" spans="2:25" x14ac:dyDescent="0.3">
      <c r="B75" t="s">
        <v>44</v>
      </c>
      <c r="C75" t="s">
        <v>27</v>
      </c>
      <c r="G75" s="6">
        <v>208</v>
      </c>
      <c r="H75" s="6">
        <v>192.31943596772646</v>
      </c>
      <c r="I75" s="6">
        <v>178.15023825696301</v>
      </c>
      <c r="J75" s="6">
        <v>165.30737242673331</v>
      </c>
      <c r="K75" s="6">
        <v>153.63361971738072</v>
      </c>
      <c r="L75" s="6">
        <v>142.99462909480451</v>
      </c>
      <c r="M75" s="6">
        <v>133.27498022411211</v>
      </c>
      <c r="N75" s="6">
        <v>124.37502542232163</v>
      </c>
      <c r="O75" s="6">
        <v>116.20833738318836</v>
      </c>
      <c r="P75" s="6">
        <v>112.51495273928056</v>
      </c>
      <c r="Q75" s="6">
        <v>108.96419435286136</v>
      </c>
      <c r="R75" s="6">
        <v>105.54924398476734</v>
      </c>
      <c r="S75" s="6">
        <v>102.26368259519194</v>
      </c>
      <c r="T75" s="6">
        <v>99.101462442075089</v>
      </c>
      <c r="U75" s="6">
        <v>96.056881448180533</v>
      </c>
      <c r="V75" s="6">
        <v>93.124559626713193</v>
      </c>
      <c r="W75" s="6">
        <v>90.299417377143072</v>
      </c>
      <c r="X75" s="6">
        <v>87.576655482212857</v>
      </c>
      <c r="Y75" s="6">
        <v>84.95173665422648</v>
      </c>
    </row>
    <row r="76" spans="2:25" x14ac:dyDescent="0.3">
      <c r="B76" t="s">
        <v>45</v>
      </c>
      <c r="C76" t="s">
        <v>27</v>
      </c>
      <c r="G76" s="6">
        <v>208</v>
      </c>
      <c r="H76" s="6">
        <v>194.89178602265144</v>
      </c>
      <c r="I76" s="6">
        <v>182.76743003027801</v>
      </c>
      <c r="J76" s="6">
        <v>171.53782760401674</v>
      </c>
      <c r="K76" s="6">
        <v>161.12350599886653</v>
      </c>
      <c r="L76" s="6">
        <v>151.45340966456411</v>
      </c>
      <c r="M76" s="6">
        <v>142.46386033265142</v>
      </c>
      <c r="N76" s="6">
        <v>134.09766359869855</v>
      </c>
      <c r="O76" s="6">
        <v>126.30333890511427</v>
      </c>
      <c r="P76" s="6">
        <v>121.86785856717664</v>
      </c>
      <c r="Q76" s="6">
        <v>117.63448120584478</v>
      </c>
      <c r="R76" s="6">
        <v>113.59115918103991</v>
      </c>
      <c r="S76" s="6">
        <v>109.72675439416972</v>
      </c>
      <c r="T76" s="6">
        <v>106.03095489744405</v>
      </c>
      <c r="U76" s="6">
        <v>102.49420047430336</v>
      </c>
      <c r="V76" s="6">
        <v>99.107616087083613</v>
      </c>
      <c r="W76" s="6">
        <v>95.862952240446205</v>
      </c>
      <c r="X76" s="6">
        <v>92.75253143824348</v>
      </c>
      <c r="Y76" s="6">
        <v>89.769200021255031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55"/>
  <sheetViews>
    <sheetView workbookViewId="0">
      <pane xSplit="4" ySplit="2" topLeftCell="E3" activePane="bottomRight" state="frozen"/>
      <selection activeCell="F25" sqref="F25:H25"/>
      <selection pane="topRight" activeCell="F25" sqref="F25:H25"/>
      <selection pane="bottomLeft" activeCell="F25" sqref="F25:H25"/>
      <selection pane="bottomRight" activeCell="Q26" sqref="Q26"/>
    </sheetView>
  </sheetViews>
  <sheetFormatPr defaultRowHeight="14.4" x14ac:dyDescent="0.3"/>
  <cols>
    <col min="2" max="2" width="19.33203125" customWidth="1"/>
    <col min="3" max="3" width="12" customWidth="1"/>
    <col min="4" max="4" width="9.109375" customWidth="1"/>
    <col min="5" max="25" width="6.5546875" bestFit="1" customWidth="1"/>
  </cols>
  <sheetData>
    <row r="2" spans="1:16384" ht="15" x14ac:dyDescent="0.25"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1">
        <v>2026</v>
      </c>
      <c r="V2" s="1">
        <v>2027</v>
      </c>
      <c r="W2" s="1">
        <v>2028</v>
      </c>
      <c r="X2" s="1">
        <v>2029</v>
      </c>
      <c r="Y2" s="1">
        <v>2030</v>
      </c>
    </row>
    <row r="3" spans="1:16384" ht="15" x14ac:dyDescent="0.25">
      <c r="B3" s="1" t="s">
        <v>116</v>
      </c>
      <c r="C3" t="s">
        <v>1</v>
      </c>
      <c r="D3" t="s">
        <v>2</v>
      </c>
      <c r="E3" s="2">
        <f t="shared" ref="E3:Y3" si="0">MAX(E38:E38)</f>
        <v>0.61544560035071094</v>
      </c>
      <c r="F3" s="2">
        <f t="shared" si="0"/>
        <v>0.58860920904364478</v>
      </c>
      <c r="G3" s="2">
        <f t="shared" si="0"/>
        <v>0.56933398609615471</v>
      </c>
      <c r="H3" s="2">
        <f t="shared" si="0"/>
        <v>0.55580120295395807</v>
      </c>
      <c r="I3" s="2">
        <f t="shared" si="0"/>
        <v>0.54832623713862838</v>
      </c>
      <c r="J3" s="2">
        <f t="shared" si="0"/>
        <v>0.53692407028389744</v>
      </c>
      <c r="K3" s="2">
        <f t="shared" si="0"/>
        <v>0.53069423001661997</v>
      </c>
      <c r="L3" s="2">
        <f t="shared" si="0"/>
        <v>0.52242298486605432</v>
      </c>
      <c r="M3" s="2">
        <f t="shared" si="0"/>
        <v>0.51606234369233994</v>
      </c>
      <c r="N3" s="2">
        <f t="shared" si="0"/>
        <v>0.51209725522400618</v>
      </c>
      <c r="O3" s="2">
        <f t="shared" si="0"/>
        <v>0.50883739152347096</v>
      </c>
      <c r="P3" s="2">
        <f t="shared" si="0"/>
        <v>0.50607494122243801</v>
      </c>
      <c r="Q3" s="2">
        <f t="shared" si="0"/>
        <v>0.50385309854164606</v>
      </c>
      <c r="R3" s="2">
        <f t="shared" si="0"/>
        <v>0.50013729803702545</v>
      </c>
      <c r="S3" s="2">
        <f t="shared" si="0"/>
        <v>0.49610405610320546</v>
      </c>
      <c r="T3" s="2">
        <f t="shared" si="0"/>
        <v>0.49388517549918598</v>
      </c>
      <c r="U3" s="2">
        <f t="shared" si="0"/>
        <v>0.49034426121314545</v>
      </c>
      <c r="V3" s="2">
        <f t="shared" si="0"/>
        <v>0.48929220810515239</v>
      </c>
      <c r="W3" s="2">
        <f t="shared" si="0"/>
        <v>0.48763361697317203</v>
      </c>
      <c r="X3" s="2">
        <f t="shared" si="0"/>
        <v>0.48572155671352846</v>
      </c>
      <c r="Y3" s="2">
        <f t="shared" si="0"/>
        <v>0.4845315760339603</v>
      </c>
    </row>
    <row r="4" spans="1:16384" ht="15" x14ac:dyDescent="0.25">
      <c r="B4" s="3" t="s">
        <v>3</v>
      </c>
      <c r="C4" t="s">
        <v>4</v>
      </c>
      <c r="D4" t="s">
        <v>2</v>
      </c>
      <c r="E4" s="2">
        <f t="shared" ref="E4:Y4" si="1">MIN(E38:E38)</f>
        <v>0.61544560035071094</v>
      </c>
      <c r="F4" s="2">
        <f t="shared" si="1"/>
        <v>0.58860920904364478</v>
      </c>
      <c r="G4" s="2">
        <f t="shared" si="1"/>
        <v>0.56933398609615471</v>
      </c>
      <c r="H4" s="2">
        <f t="shared" si="1"/>
        <v>0.55580120295395807</v>
      </c>
      <c r="I4" s="2">
        <f t="shared" si="1"/>
        <v>0.54832623713862838</v>
      </c>
      <c r="J4" s="2">
        <f t="shared" si="1"/>
        <v>0.53692407028389744</v>
      </c>
      <c r="K4" s="2">
        <f t="shared" si="1"/>
        <v>0.53069423001661997</v>
      </c>
      <c r="L4" s="2">
        <f t="shared" si="1"/>
        <v>0.52242298486605432</v>
      </c>
      <c r="M4" s="2">
        <f t="shared" si="1"/>
        <v>0.51606234369233994</v>
      </c>
      <c r="N4" s="2">
        <f t="shared" si="1"/>
        <v>0.51209725522400618</v>
      </c>
      <c r="O4" s="2">
        <f t="shared" si="1"/>
        <v>0.50883739152347096</v>
      </c>
      <c r="P4" s="2">
        <f t="shared" si="1"/>
        <v>0.50607494122243801</v>
      </c>
      <c r="Q4" s="2">
        <f t="shared" si="1"/>
        <v>0.50385309854164606</v>
      </c>
      <c r="R4" s="2">
        <f t="shared" si="1"/>
        <v>0.50013729803702545</v>
      </c>
      <c r="S4" s="2">
        <f t="shared" si="1"/>
        <v>0.49610405610320546</v>
      </c>
      <c r="T4" s="2">
        <f t="shared" si="1"/>
        <v>0.49388517549918598</v>
      </c>
      <c r="U4" s="2">
        <f t="shared" si="1"/>
        <v>0.49034426121314545</v>
      </c>
      <c r="V4" s="2">
        <f t="shared" si="1"/>
        <v>0.48929220810515239</v>
      </c>
      <c r="W4" s="2">
        <f t="shared" si="1"/>
        <v>0.48763361697317203</v>
      </c>
      <c r="X4" s="2">
        <f t="shared" si="1"/>
        <v>0.48572155671352846</v>
      </c>
      <c r="Y4" s="2">
        <f t="shared" si="1"/>
        <v>0.4845315760339603</v>
      </c>
    </row>
    <row r="5" spans="1:16384" ht="15" x14ac:dyDescent="0.25">
      <c r="B5" s="15" t="s">
        <v>7</v>
      </c>
      <c r="C5" s="16" t="s">
        <v>1</v>
      </c>
      <c r="D5" s="16" t="s">
        <v>2</v>
      </c>
      <c r="E5" s="2">
        <f>E3/$D$32</f>
        <v>0.68382844483412331</v>
      </c>
      <c r="F5" s="2">
        <f t="shared" ref="F5:Y5" si="2">F3/$D$32</f>
        <v>0.65401023227071642</v>
      </c>
      <c r="G5" s="2">
        <f t="shared" si="2"/>
        <v>0.63259331788461637</v>
      </c>
      <c r="H5" s="2">
        <f t="shared" si="2"/>
        <v>0.61755689217106446</v>
      </c>
      <c r="I5" s="2">
        <f t="shared" si="2"/>
        <v>0.609251374598476</v>
      </c>
      <c r="J5" s="2">
        <f t="shared" si="2"/>
        <v>0.59658230031544157</v>
      </c>
      <c r="K5" s="2">
        <f t="shared" si="2"/>
        <v>0.58966025557402213</v>
      </c>
      <c r="L5" s="2">
        <f t="shared" si="2"/>
        <v>0.58046998318450482</v>
      </c>
      <c r="M5" s="2">
        <f t="shared" si="2"/>
        <v>0.57340260410259991</v>
      </c>
      <c r="N5" s="2">
        <f t="shared" si="2"/>
        <v>0.56899695024889574</v>
      </c>
      <c r="O5" s="2">
        <f t="shared" si="2"/>
        <v>0.56537487947052323</v>
      </c>
      <c r="P5" s="2">
        <f t="shared" si="2"/>
        <v>0.56230549024715337</v>
      </c>
      <c r="Q5" s="2">
        <f t="shared" si="2"/>
        <v>0.55983677615738447</v>
      </c>
      <c r="R5" s="2">
        <f t="shared" si="2"/>
        <v>0.55570810893002831</v>
      </c>
      <c r="S5" s="2">
        <f t="shared" si="2"/>
        <v>0.55122672900356162</v>
      </c>
      <c r="T5" s="2">
        <f t="shared" si="2"/>
        <v>0.54876130611020668</v>
      </c>
      <c r="U5" s="2">
        <f t="shared" si="2"/>
        <v>0.54482695690349492</v>
      </c>
      <c r="V5" s="2">
        <f t="shared" si="2"/>
        <v>0.54365800900572492</v>
      </c>
      <c r="W5" s="2">
        <f t="shared" si="2"/>
        <v>0.5418151299701911</v>
      </c>
      <c r="X5" s="2">
        <f t="shared" si="2"/>
        <v>0.5396906185705872</v>
      </c>
      <c r="Y5" s="2">
        <f t="shared" si="2"/>
        <v>0.53836841781551148</v>
      </c>
    </row>
    <row r="6" spans="1:16384" ht="15" x14ac:dyDescent="0.25">
      <c r="B6" s="18" t="s">
        <v>3</v>
      </c>
      <c r="C6" s="16" t="s">
        <v>4</v>
      </c>
      <c r="D6" s="16" t="s">
        <v>2</v>
      </c>
      <c r="E6" s="2">
        <f t="shared" ref="E6:Y6" si="3">E4/$D$32</f>
        <v>0.68382844483412331</v>
      </c>
      <c r="F6" s="2">
        <f t="shared" si="3"/>
        <v>0.65401023227071642</v>
      </c>
      <c r="G6" s="2">
        <f t="shared" si="3"/>
        <v>0.63259331788461637</v>
      </c>
      <c r="H6" s="2">
        <f t="shared" si="3"/>
        <v>0.61755689217106446</v>
      </c>
      <c r="I6" s="2">
        <f t="shared" si="3"/>
        <v>0.609251374598476</v>
      </c>
      <c r="J6" s="2">
        <f t="shared" si="3"/>
        <v>0.59658230031544157</v>
      </c>
      <c r="K6" s="2">
        <f t="shared" si="3"/>
        <v>0.58966025557402213</v>
      </c>
      <c r="L6" s="2">
        <f t="shared" si="3"/>
        <v>0.58046998318450482</v>
      </c>
      <c r="M6" s="2">
        <f t="shared" si="3"/>
        <v>0.57340260410259991</v>
      </c>
      <c r="N6" s="2">
        <f t="shared" si="3"/>
        <v>0.56899695024889574</v>
      </c>
      <c r="O6" s="2">
        <f t="shared" si="3"/>
        <v>0.56537487947052323</v>
      </c>
      <c r="P6" s="2">
        <f t="shared" si="3"/>
        <v>0.56230549024715337</v>
      </c>
      <c r="Q6" s="2">
        <f t="shared" si="3"/>
        <v>0.55983677615738447</v>
      </c>
      <c r="R6" s="2">
        <f t="shared" si="3"/>
        <v>0.55570810893002831</v>
      </c>
      <c r="S6" s="2">
        <f t="shared" si="3"/>
        <v>0.55122672900356162</v>
      </c>
      <c r="T6" s="2">
        <f t="shared" si="3"/>
        <v>0.54876130611020668</v>
      </c>
      <c r="U6" s="2">
        <f t="shared" si="3"/>
        <v>0.54482695690349492</v>
      </c>
      <c r="V6" s="2">
        <f t="shared" si="3"/>
        <v>0.54365800900572492</v>
      </c>
      <c r="W6" s="2">
        <f t="shared" si="3"/>
        <v>0.5418151299701911</v>
      </c>
      <c r="X6" s="2">
        <f t="shared" si="3"/>
        <v>0.5396906185705872</v>
      </c>
      <c r="Y6" s="2">
        <f t="shared" si="3"/>
        <v>0.53836841781551148</v>
      </c>
    </row>
    <row r="7" spans="1:16384" ht="15" x14ac:dyDescent="0.25">
      <c r="B7" s="15" t="s">
        <v>7</v>
      </c>
      <c r="C7" s="16" t="s">
        <v>1</v>
      </c>
      <c r="D7" s="16" t="s">
        <v>2</v>
      </c>
      <c r="E7" s="2">
        <f>E5*CPI!$R$6</f>
        <v>0.95925934622564513</v>
      </c>
      <c r="F7" s="2">
        <f>F5*CPI!$R$6</f>
        <v>0.91743102026864376</v>
      </c>
      <c r="G7" s="2">
        <f>G5*CPI!$R$6</f>
        <v>0.88738784869925347</v>
      </c>
      <c r="H7" s="2">
        <f>H5*CPI!$R$6</f>
        <v>0.86629508485107642</v>
      </c>
      <c r="I7" s="2">
        <f>I5*CPI!$R$6</f>
        <v>0.85464428936730652</v>
      </c>
      <c r="J7" s="2">
        <f>J5*CPI!$R$6</f>
        <v>0.83687239349804987</v>
      </c>
      <c r="K7" s="2">
        <f>K5*CPI!$R$6</f>
        <v>0.82716230295800319</v>
      </c>
      <c r="L7" s="2">
        <f>L5*CPI!$R$6</f>
        <v>0.81427039307826365</v>
      </c>
      <c r="M7" s="2">
        <f>M5*CPI!$R$6</f>
        <v>0.80435643075503593</v>
      </c>
      <c r="N7" s="2">
        <f>N5*CPI!$R$6</f>
        <v>0.79817627743247865</v>
      </c>
      <c r="O7" s="2">
        <f>O5*CPI!$R$6</f>
        <v>0.79309531703503944</v>
      </c>
      <c r="P7" s="2">
        <f>P5*CPI!$R$6</f>
        <v>0.78878964604114565</v>
      </c>
      <c r="Q7" s="2">
        <f>Q5*CPI!$R$6</f>
        <v>0.78532658877633099</v>
      </c>
      <c r="R7" s="2">
        <f>R5*CPI!$R$6</f>
        <v>0.77953498613795635</v>
      </c>
      <c r="S7" s="2">
        <f>S5*CPI!$R$6</f>
        <v>0.77324860596332945</v>
      </c>
      <c r="T7" s="2">
        <f>T5*CPI!$R$6</f>
        <v>0.76979016551570656</v>
      </c>
      <c r="U7" s="2">
        <f>U5*CPI!$R$6</f>
        <v>0.76427114787851369</v>
      </c>
      <c r="V7" s="2">
        <f>V5*CPI!$R$6</f>
        <v>0.76263137374414181</v>
      </c>
      <c r="W7" s="2">
        <f>W5*CPI!$R$6</f>
        <v>0.76004622398596244</v>
      </c>
      <c r="X7" s="2">
        <f>X5*CPI!$R$6</f>
        <v>0.75706600660596257</v>
      </c>
      <c r="Y7" s="2">
        <f>Y5*CPI!$R$6</f>
        <v>0.75521125276898138</v>
      </c>
    </row>
    <row r="8" spans="1:16384" ht="15" x14ac:dyDescent="0.25">
      <c r="B8" s="18" t="s">
        <v>91</v>
      </c>
      <c r="C8" s="16" t="s">
        <v>4</v>
      </c>
      <c r="D8" s="16" t="s">
        <v>2</v>
      </c>
      <c r="E8" s="2">
        <f>E6*CPI!$R$6</f>
        <v>0.95925934622564513</v>
      </c>
      <c r="F8" s="2">
        <f>F6*CPI!$R$6</f>
        <v>0.91743102026864376</v>
      </c>
      <c r="G8" s="2">
        <f>G6*CPI!$R$6</f>
        <v>0.88738784869925347</v>
      </c>
      <c r="H8" s="2">
        <f>H6*CPI!$R$6</f>
        <v>0.86629508485107642</v>
      </c>
      <c r="I8" s="2">
        <f>I6*CPI!$R$6</f>
        <v>0.85464428936730652</v>
      </c>
      <c r="J8" s="2">
        <f>J6*CPI!$R$6</f>
        <v>0.83687239349804987</v>
      </c>
      <c r="K8" s="2">
        <f>K6*CPI!$R$6</f>
        <v>0.82716230295800319</v>
      </c>
      <c r="L8" s="2">
        <f>L6*CPI!$R$6</f>
        <v>0.81427039307826365</v>
      </c>
      <c r="M8" s="2">
        <f>M6*CPI!$R$6</f>
        <v>0.80435643075503593</v>
      </c>
      <c r="N8" s="2">
        <f>N6*CPI!$R$6</f>
        <v>0.79817627743247865</v>
      </c>
      <c r="O8" s="2">
        <f>O6*CPI!$R$6</f>
        <v>0.79309531703503944</v>
      </c>
      <c r="P8" s="2">
        <f>P6*CPI!$R$6</f>
        <v>0.78878964604114565</v>
      </c>
      <c r="Q8" s="2">
        <f>Q6*CPI!$R$6</f>
        <v>0.78532658877633099</v>
      </c>
      <c r="R8" s="2">
        <f>R6*CPI!$R$6</f>
        <v>0.77953498613795635</v>
      </c>
      <c r="S8" s="2">
        <f>S6*CPI!$R$6</f>
        <v>0.77324860596332945</v>
      </c>
      <c r="T8" s="2">
        <f>T6*CPI!$R$6</f>
        <v>0.76979016551570656</v>
      </c>
      <c r="U8" s="2">
        <f>U6*CPI!$R$6</f>
        <v>0.76427114787851369</v>
      </c>
      <c r="V8" s="2">
        <f>V6*CPI!$R$6</f>
        <v>0.76263137374414181</v>
      </c>
      <c r="W8" s="2">
        <f>W6*CPI!$R$6</f>
        <v>0.76004622398596244</v>
      </c>
      <c r="X8" s="2">
        <f>X6*CPI!$R$6</f>
        <v>0.75706600660596257</v>
      </c>
      <c r="Y8" s="2">
        <f>Y6*CPI!$R$6</f>
        <v>0.75521125276898138</v>
      </c>
    </row>
    <row r="9" spans="1:16384" ht="15" x14ac:dyDescent="0.25">
      <c r="B9" s="18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6384" ht="15" x14ac:dyDescent="0.25">
      <c r="B10" s="15" t="s">
        <v>115</v>
      </c>
      <c r="C10" s="16" t="s">
        <v>1</v>
      </c>
      <c r="D10" s="16" t="s">
        <v>2</v>
      </c>
      <c r="E10" s="2"/>
      <c r="F10" s="2"/>
      <c r="G10" s="2">
        <f>MAX(G48:G52)</f>
        <v>0.90032314060450869</v>
      </c>
      <c r="H10" s="2">
        <f t="shared" ref="H10:Y10" si="4">MAX(H48:H52)</f>
        <v>0.8789987776246474</v>
      </c>
      <c r="I10" s="2">
        <f t="shared" si="4"/>
        <v>0.86722005608353903</v>
      </c>
      <c r="J10" s="2">
        <f t="shared" si="4"/>
        <v>0.8492530243050519</v>
      </c>
      <c r="K10" s="2">
        <f t="shared" si="4"/>
        <v>0.83943631670173957</v>
      </c>
      <c r="L10" s="2">
        <f t="shared" si="4"/>
        <v>0.82640285329419372</v>
      </c>
      <c r="M10" s="2">
        <f t="shared" si="4"/>
        <v>0.81638003538987025</v>
      </c>
      <c r="N10" s="2">
        <f t="shared" si="4"/>
        <v>0.81013202381253491</v>
      </c>
      <c r="O10" s="2">
        <f t="shared" si="4"/>
        <v>0.80499527432910234</v>
      </c>
      <c r="P10" s="2">
        <f t="shared" si="4"/>
        <v>0.80064232694835447</v>
      </c>
      <c r="Q10" s="2">
        <f t="shared" si="4"/>
        <v>0.79714124521878627</v>
      </c>
      <c r="R10" s="2">
        <f t="shared" si="4"/>
        <v>0.79128605062291546</v>
      </c>
      <c r="S10" s="2">
        <f t="shared" si="4"/>
        <v>0.78493064581973071</v>
      </c>
      <c r="T10" s="2">
        <f t="shared" si="4"/>
        <v>0.78143423160013481</v>
      </c>
      <c r="U10" s="2">
        <f t="shared" si="4"/>
        <v>0.77585461499631436</v>
      </c>
      <c r="V10" s="2">
        <f t="shared" si="4"/>
        <v>0.77419683609649714</v>
      </c>
      <c r="W10" s="2">
        <f t="shared" si="4"/>
        <v>0.77158330132231989</v>
      </c>
      <c r="X10" s="2">
        <f t="shared" si="4"/>
        <v>0.76857036107288434</v>
      </c>
      <c r="Y10" s="2">
        <f t="shared" si="4"/>
        <v>0.7666952419873645</v>
      </c>
    </row>
    <row r="11" spans="1:16384" ht="15" x14ac:dyDescent="0.25">
      <c r="B11" s="18" t="s">
        <v>5</v>
      </c>
      <c r="C11" s="16" t="s">
        <v>4</v>
      </c>
      <c r="D11" s="16" t="s">
        <v>2</v>
      </c>
      <c r="E11" s="2"/>
      <c r="F11" s="2"/>
      <c r="G11" s="2">
        <f>MIN(G48:G52)</f>
        <v>0.69152272793380665</v>
      </c>
      <c r="H11" s="2">
        <f t="shared" ref="H11:Y11" si="5">MIN(H48:H52)</f>
        <v>0.67514385129026822</v>
      </c>
      <c r="I11" s="2">
        <f t="shared" si="5"/>
        <v>0.66609681774827689</v>
      </c>
      <c r="J11" s="2">
        <f t="shared" si="5"/>
        <v>0.65229664948870003</v>
      </c>
      <c r="K11" s="2">
        <f t="shared" si="5"/>
        <v>0.64475660512572497</v>
      </c>
      <c r="L11" s="2">
        <f t="shared" si="5"/>
        <v>0.6347458259248705</v>
      </c>
      <c r="M11" s="2">
        <f t="shared" si="5"/>
        <v>0.62704747178268128</v>
      </c>
      <c r="N11" s="2">
        <f t="shared" si="5"/>
        <v>0.62224848149212864</v>
      </c>
      <c r="O11" s="2">
        <f t="shared" si="5"/>
        <v>0.61830303251354213</v>
      </c>
      <c r="P11" s="2">
        <f t="shared" si="5"/>
        <v>0.61495960845663522</v>
      </c>
      <c r="Q11" s="2">
        <f t="shared" si="5"/>
        <v>0.61227048776300896</v>
      </c>
      <c r="R11" s="2">
        <f t="shared" si="5"/>
        <v>0.60777321344347823</v>
      </c>
      <c r="S11" s="2">
        <f t="shared" si="5"/>
        <v>0.60289173626221748</v>
      </c>
      <c r="T11" s="2">
        <f t="shared" si="5"/>
        <v>0.6002062006027673</v>
      </c>
      <c r="U11" s="2">
        <f t="shared" si="5"/>
        <v>0.59592059300180311</v>
      </c>
      <c r="V11" s="2">
        <f t="shared" si="5"/>
        <v>0.59464728152572244</v>
      </c>
      <c r="W11" s="2">
        <f t="shared" si="5"/>
        <v>0.59263987039178734</v>
      </c>
      <c r="X11" s="2">
        <f t="shared" si="5"/>
        <v>0.59032568277800213</v>
      </c>
      <c r="Y11" s="2">
        <f t="shared" si="5"/>
        <v>0.58888543604131505</v>
      </c>
    </row>
    <row r="12" spans="1:16384" ht="15" x14ac:dyDescent="0.25">
      <c r="B12" s="15" t="s">
        <v>112</v>
      </c>
      <c r="C12" s="16" t="s">
        <v>1</v>
      </c>
      <c r="D12" s="16" t="s">
        <v>2</v>
      </c>
      <c r="E12" s="2"/>
      <c r="F12" s="2"/>
      <c r="G12" s="2">
        <f t="shared" ref="G12:Y12" si="6">G10/$D$32</f>
        <v>1.0003590451161208</v>
      </c>
      <c r="H12" s="2">
        <f t="shared" si="6"/>
        <v>0.97666530847183042</v>
      </c>
      <c r="I12" s="2">
        <f t="shared" si="6"/>
        <v>0.9635778400928211</v>
      </c>
      <c r="J12" s="2">
        <f t="shared" si="6"/>
        <v>0.94361447145005761</v>
      </c>
      <c r="K12" s="2">
        <f t="shared" si="6"/>
        <v>0.93270701855748839</v>
      </c>
      <c r="L12" s="2">
        <f t="shared" si="6"/>
        <v>0.91822539254910407</v>
      </c>
      <c r="M12" s="2">
        <f t="shared" si="6"/>
        <v>0.90708892821096687</v>
      </c>
      <c r="N12" s="2">
        <f t="shared" si="6"/>
        <v>0.90014669312503881</v>
      </c>
      <c r="O12" s="2">
        <f t="shared" si="6"/>
        <v>0.8944391936990026</v>
      </c>
      <c r="P12" s="2">
        <f t="shared" si="6"/>
        <v>0.88960258549817162</v>
      </c>
      <c r="Q12" s="2">
        <f t="shared" si="6"/>
        <v>0.88571249468754032</v>
      </c>
      <c r="R12" s="2">
        <f t="shared" si="6"/>
        <v>0.87920672291435054</v>
      </c>
      <c r="S12" s="2">
        <f t="shared" si="6"/>
        <v>0.87214516202192294</v>
      </c>
      <c r="T12" s="2">
        <f t="shared" si="6"/>
        <v>0.86826025733348311</v>
      </c>
      <c r="U12" s="2">
        <f t="shared" si="6"/>
        <v>0.86206068332923813</v>
      </c>
      <c r="V12" s="2">
        <f t="shared" si="6"/>
        <v>0.86021870677388568</v>
      </c>
      <c r="W12" s="2">
        <f t="shared" si="6"/>
        <v>0.85731477924702204</v>
      </c>
      <c r="X12" s="2">
        <f t="shared" si="6"/>
        <v>0.85396706785876031</v>
      </c>
      <c r="Y12" s="2">
        <f t="shared" si="6"/>
        <v>0.85188360220818271</v>
      </c>
    </row>
    <row r="13" spans="1:16384" s="19" customFormat="1" ht="15" x14ac:dyDescent="0.25">
      <c r="A13"/>
      <c r="B13" s="18" t="s">
        <v>5</v>
      </c>
      <c r="C13" s="16" t="s">
        <v>4</v>
      </c>
      <c r="D13" s="16" t="s">
        <v>2</v>
      </c>
      <c r="E13" s="2"/>
      <c r="F13" s="2"/>
      <c r="G13" s="2">
        <f t="shared" ref="G13:Y13" si="7">G11/$D$32</f>
        <v>0.76835858659311851</v>
      </c>
      <c r="H13" s="2">
        <f t="shared" si="7"/>
        <v>0.75015983476696468</v>
      </c>
      <c r="I13" s="2">
        <f t="shared" si="7"/>
        <v>0.74010757527586324</v>
      </c>
      <c r="J13" s="2">
        <f t="shared" si="7"/>
        <v>0.72477405498744452</v>
      </c>
      <c r="K13" s="2">
        <f t="shared" si="7"/>
        <v>0.71639622791747215</v>
      </c>
      <c r="L13" s="2">
        <f t="shared" si="7"/>
        <v>0.70527313991652274</v>
      </c>
      <c r="M13" s="2">
        <f t="shared" si="7"/>
        <v>0.69671941309186802</v>
      </c>
      <c r="N13" s="2">
        <f t="shared" si="7"/>
        <v>0.69138720165792067</v>
      </c>
      <c r="O13" s="2">
        <f t="shared" si="7"/>
        <v>0.68700336945949125</v>
      </c>
      <c r="P13" s="2">
        <f t="shared" si="7"/>
        <v>0.6832884538407058</v>
      </c>
      <c r="Q13" s="2">
        <f t="shared" si="7"/>
        <v>0.68030054195889889</v>
      </c>
      <c r="R13" s="2">
        <f t="shared" si="7"/>
        <v>0.67530357049275358</v>
      </c>
      <c r="S13" s="2">
        <f t="shared" si="7"/>
        <v>0.66987970695801946</v>
      </c>
      <c r="T13" s="2">
        <f t="shared" si="7"/>
        <v>0.66689577844751924</v>
      </c>
      <c r="U13" s="2">
        <f t="shared" si="7"/>
        <v>0.66213399222422564</v>
      </c>
      <c r="V13" s="2">
        <f t="shared" si="7"/>
        <v>0.66071920169524712</v>
      </c>
      <c r="W13" s="2">
        <f t="shared" si="7"/>
        <v>0.65848874487976372</v>
      </c>
      <c r="X13" s="2">
        <f t="shared" si="7"/>
        <v>0.65591742530889119</v>
      </c>
      <c r="Y13" s="2">
        <f t="shared" si="7"/>
        <v>0.65431715115701672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s="19" customFormat="1" ht="15" x14ac:dyDescent="0.25">
      <c r="A14"/>
      <c r="B14" s="15" t="s">
        <v>112</v>
      </c>
      <c r="C14" s="16" t="s">
        <v>1</v>
      </c>
      <c r="D14" s="16" t="s">
        <v>2</v>
      </c>
      <c r="E14" s="2"/>
      <c r="F14" s="2"/>
      <c r="G14" s="2">
        <f>G12*CPI!$R$7</f>
        <v>1.2735663473537169</v>
      </c>
      <c r="H14" s="2">
        <f>H12*CPI!$R$7</f>
        <v>1.243401632214137</v>
      </c>
      <c r="I14" s="2">
        <f>I12*CPI!$R$7</f>
        <v>1.2267398552442217</v>
      </c>
      <c r="J14" s="2">
        <f>J12*CPI!$R$7</f>
        <v>1.2013243060897791</v>
      </c>
      <c r="K14" s="2">
        <f>K12*CPI!$R$7</f>
        <v>1.1874379269870545</v>
      </c>
      <c r="L14" s="2">
        <f>L12*CPI!$R$7</f>
        <v>1.1690012350520105</v>
      </c>
      <c r="M14" s="2">
        <f>M12*CPI!$R$7</f>
        <v>1.1548232993610208</v>
      </c>
      <c r="N14" s="2">
        <f>N12*CPI!$R$7</f>
        <v>1.1459850757012049</v>
      </c>
      <c r="O14" s="2">
        <f>O12*CPI!$R$7</f>
        <v>1.13871880542352</v>
      </c>
      <c r="P14" s="2">
        <f>P12*CPI!$R$7</f>
        <v>1.132561274814899</v>
      </c>
      <c r="Q14" s="2">
        <f>Q12*CPI!$R$7</f>
        <v>1.1276087642450618</v>
      </c>
      <c r="R14" s="2">
        <f>R12*CPI!$R$7</f>
        <v>1.1193262060632276</v>
      </c>
      <c r="S14" s="2">
        <f>S12*CPI!$R$7</f>
        <v>1.1103360676161456</v>
      </c>
      <c r="T14" s="2">
        <f>T12*CPI!$R$7</f>
        <v>1.1053901595464091</v>
      </c>
      <c r="U14" s="2">
        <f>U12*CPI!$R$7</f>
        <v>1.0974974245746183</v>
      </c>
      <c r="V14" s="2">
        <f>V12*CPI!$R$7</f>
        <v>1.095152387195325</v>
      </c>
      <c r="W14" s="2">
        <f>W12*CPI!$R$7</f>
        <v>1.0914553702178473</v>
      </c>
      <c r="X14" s="2">
        <f>X12*CPI!$R$7</f>
        <v>1.0871933679042201</v>
      </c>
      <c r="Y14" s="2">
        <f>Y12*CPI!$R$7</f>
        <v>1.0845408885255434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1:16384" ht="15" x14ac:dyDescent="0.25">
      <c r="B15" s="18" t="s">
        <v>91</v>
      </c>
      <c r="C15" s="16" t="s">
        <v>4</v>
      </c>
      <c r="D15" s="16" t="s">
        <v>2</v>
      </c>
      <c r="E15" s="2"/>
      <c r="F15" s="2"/>
      <c r="G15" s="2">
        <f>G13*CPI!$R$7</f>
        <v>0.97820441906602895</v>
      </c>
      <c r="H15" s="2">
        <f>H13*CPI!$R$7</f>
        <v>0.95503541989239615</v>
      </c>
      <c r="I15" s="2">
        <f>I13*CPI!$R$7</f>
        <v>0.94223779541422914</v>
      </c>
      <c r="J15" s="2">
        <f>J13*CPI!$R$7</f>
        <v>0.92271654899662048</v>
      </c>
      <c r="K15" s="2">
        <f>K13*CPI!$R$7</f>
        <v>0.91205065991173973</v>
      </c>
      <c r="L15" s="2">
        <f>L13*CPI!$R$7</f>
        <v>0.89788975375927049</v>
      </c>
      <c r="M15" s="2">
        <f>M13*CPI!$R$7</f>
        <v>0.88699992507073944</v>
      </c>
      <c r="N15" s="2">
        <f>N13*CPI!$R$7</f>
        <v>0.88021143740483176</v>
      </c>
      <c r="O15" s="2">
        <f>O13*CPI!$R$7</f>
        <v>0.87463034011019258</v>
      </c>
      <c r="P15" s="2">
        <f>P13*CPI!$R$7</f>
        <v>0.8699008466963607</v>
      </c>
      <c r="Q15" s="2">
        <f>Q13*CPI!$R$7</f>
        <v>0.86609690846027876</v>
      </c>
      <c r="R15" s="2">
        <f>R13*CPI!$R$7</f>
        <v>0.85973521789623664</v>
      </c>
      <c r="S15" s="2">
        <f>S13*CPI!$R$7</f>
        <v>0.85283004709361299</v>
      </c>
      <c r="T15" s="2">
        <f>T13*CPI!$R$7</f>
        <v>0.84903118012436263</v>
      </c>
      <c r="U15" s="2">
        <f>U13*CPI!$R$7</f>
        <v>0.84296890606697628</v>
      </c>
      <c r="V15" s="2">
        <f>V13*CPI!$R$7</f>
        <v>0.84116772316663813</v>
      </c>
      <c r="W15" s="2">
        <f>W13*CPI!$R$7</f>
        <v>0.83832810797717816</v>
      </c>
      <c r="X15" s="2">
        <f>X13*CPI!$R$7</f>
        <v>0.83505453726300005</v>
      </c>
      <c r="Y15" s="2">
        <f>Y13*CPI!$R$7</f>
        <v>0.83301721344779855</v>
      </c>
    </row>
    <row r="16" spans="1:16384" ht="15" x14ac:dyDescent="0.25">
      <c r="B16" s="18"/>
      <c r="C16" s="16"/>
      <c r="D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6" x14ac:dyDescent="0.3">
      <c r="B17" s="15" t="s">
        <v>114</v>
      </c>
      <c r="C17" s="16" t="s">
        <v>1</v>
      </c>
      <c r="D17" s="16" t="s">
        <v>2</v>
      </c>
      <c r="G17" s="2"/>
      <c r="H17" s="2"/>
      <c r="I17" s="2"/>
      <c r="J17" s="11">
        <v>0.80530000000000002</v>
      </c>
      <c r="K17" s="17">
        <f>K18*$J$17/$J$18</f>
        <v>0.79797909090909092</v>
      </c>
      <c r="L17" s="17">
        <f t="shared" ref="L17:Y17" si="8">L18*$J$17/$J$18</f>
        <v>0.79065818181818182</v>
      </c>
      <c r="M17" s="17">
        <f t="shared" si="8"/>
        <v>0.78333727272727272</v>
      </c>
      <c r="N17" s="17">
        <f t="shared" si="8"/>
        <v>0.77601636363636362</v>
      </c>
      <c r="O17" s="17">
        <f t="shared" si="8"/>
        <v>0.76869545454545452</v>
      </c>
      <c r="P17" s="17">
        <f t="shared" si="8"/>
        <v>0.76137454545454541</v>
      </c>
      <c r="Q17" s="17">
        <f t="shared" si="8"/>
        <v>0.75405363636363631</v>
      </c>
      <c r="R17" s="17">
        <f t="shared" si="8"/>
        <v>0.74673272727272721</v>
      </c>
      <c r="S17" s="17">
        <f t="shared" si="8"/>
        <v>0.73941181818181811</v>
      </c>
      <c r="T17" s="17">
        <f t="shared" si="8"/>
        <v>0.73209090909090901</v>
      </c>
      <c r="U17" s="17">
        <f t="shared" si="8"/>
        <v>0.72477000000000003</v>
      </c>
      <c r="V17" s="17">
        <f t="shared" si="8"/>
        <v>0.72477000000000003</v>
      </c>
      <c r="W17" s="17">
        <f t="shared" si="8"/>
        <v>0.72477000000000003</v>
      </c>
      <c r="X17" s="17">
        <f t="shared" si="8"/>
        <v>0.72477000000000003</v>
      </c>
      <c r="Y17" s="17">
        <f t="shared" si="8"/>
        <v>0.72477000000000003</v>
      </c>
    </row>
    <row r="18" spans="2:26" x14ac:dyDescent="0.3">
      <c r="B18" s="18" t="s">
        <v>117</v>
      </c>
      <c r="C18" s="16" t="s">
        <v>4</v>
      </c>
      <c r="D18" s="16" t="s">
        <v>2</v>
      </c>
      <c r="G18" s="2"/>
      <c r="H18" s="2"/>
      <c r="I18" s="2"/>
      <c r="J18" s="11">
        <v>0.80530000000000002</v>
      </c>
      <c r="K18" s="17">
        <f>J18-($J$18-$U$18)/11</f>
        <v>0.79797909090909092</v>
      </c>
      <c r="L18" s="17">
        <f>K18-($J$18-$U$18)/11</f>
        <v>0.79065818181818182</v>
      </c>
      <c r="M18" s="17">
        <f t="shared" ref="M18:T18" si="9">L18-($J$18-$U$18)/11</f>
        <v>0.78333727272727272</v>
      </c>
      <c r="N18" s="17">
        <f t="shared" si="9"/>
        <v>0.77601636363636362</v>
      </c>
      <c r="O18" s="17">
        <f t="shared" si="9"/>
        <v>0.76869545454545452</v>
      </c>
      <c r="P18" s="17">
        <f t="shared" si="9"/>
        <v>0.76137454545454541</v>
      </c>
      <c r="Q18" s="17">
        <f t="shared" si="9"/>
        <v>0.75405363636363631</v>
      </c>
      <c r="R18" s="17">
        <f t="shared" si="9"/>
        <v>0.74673272727272721</v>
      </c>
      <c r="S18" s="17">
        <f t="shared" si="9"/>
        <v>0.73941181818181811</v>
      </c>
      <c r="T18" s="17">
        <f t="shared" si="9"/>
        <v>0.73209090909090901</v>
      </c>
      <c r="U18" s="11">
        <f>0.9*J18</f>
        <v>0.72477000000000003</v>
      </c>
      <c r="V18" s="17">
        <f>U18</f>
        <v>0.72477000000000003</v>
      </c>
      <c r="W18" s="17">
        <f>V18</f>
        <v>0.72477000000000003</v>
      </c>
      <c r="X18" s="17">
        <f>W18</f>
        <v>0.72477000000000003</v>
      </c>
      <c r="Y18" s="17">
        <f>X18</f>
        <v>0.72477000000000003</v>
      </c>
    </row>
    <row r="19" spans="2:26" x14ac:dyDescent="0.3">
      <c r="B19" s="15" t="s">
        <v>114</v>
      </c>
      <c r="C19" s="16" t="s">
        <v>1</v>
      </c>
      <c r="D19" s="16" t="s">
        <v>2</v>
      </c>
      <c r="G19" s="2"/>
      <c r="H19" s="2"/>
      <c r="I19" s="2"/>
      <c r="J19" s="17">
        <f>J17*CPI!$R$13</f>
        <v>0.88088772563176898</v>
      </c>
      <c r="K19" s="17">
        <f>K17*CPI!$R$13</f>
        <v>0.8728796553987529</v>
      </c>
      <c r="L19" s="17">
        <f>L17*CPI!$R$13</f>
        <v>0.86487158516573681</v>
      </c>
      <c r="M19" s="17">
        <f>M17*CPI!$R$13</f>
        <v>0.85686351493272073</v>
      </c>
      <c r="N19" s="17">
        <f>N17*CPI!$R$13</f>
        <v>0.84885544469970464</v>
      </c>
      <c r="O19" s="17">
        <f>O17*CPI!$R$13</f>
        <v>0.84084737446668856</v>
      </c>
      <c r="P19" s="17">
        <f>P17*CPI!$R$13</f>
        <v>0.83283930423367247</v>
      </c>
      <c r="Q19" s="17">
        <f>Q17*CPI!$R$13</f>
        <v>0.82483123400065628</v>
      </c>
      <c r="R19" s="17">
        <f>R17*CPI!$R$13</f>
        <v>0.81682316376764019</v>
      </c>
      <c r="S19" s="17">
        <f>S17*CPI!$R$13</f>
        <v>0.80881509353462411</v>
      </c>
      <c r="T19" s="17">
        <f>T17*CPI!$R$13</f>
        <v>0.80080702330160802</v>
      </c>
      <c r="U19" s="17">
        <f>U17*CPI!$R$13</f>
        <v>0.79279895306859205</v>
      </c>
      <c r="V19" s="17">
        <f>V17*CPI!$R$13</f>
        <v>0.79279895306859205</v>
      </c>
      <c r="W19" s="17">
        <f>W17*CPI!$R$13</f>
        <v>0.79279895306859205</v>
      </c>
      <c r="X19" s="17">
        <f>X17*CPI!$R$13</f>
        <v>0.79279895306859205</v>
      </c>
      <c r="Y19" s="17">
        <f>Y17*CPI!$R$13</f>
        <v>0.79279895306859205</v>
      </c>
    </row>
    <row r="20" spans="2:26" x14ac:dyDescent="0.3">
      <c r="B20" s="18" t="s">
        <v>91</v>
      </c>
      <c r="C20" s="16" t="s">
        <v>4</v>
      </c>
      <c r="D20" s="16" t="s">
        <v>2</v>
      </c>
      <c r="G20" s="2"/>
      <c r="H20" s="2"/>
      <c r="I20" s="2"/>
      <c r="J20" s="17">
        <f>J18*CPI!$R$13</f>
        <v>0.88088772563176898</v>
      </c>
      <c r="K20" s="17">
        <f>K18*CPI!$R$13</f>
        <v>0.8728796553987529</v>
      </c>
      <c r="L20" s="17">
        <f>L18*CPI!$R$13</f>
        <v>0.86487158516573681</v>
      </c>
      <c r="M20" s="17">
        <f>M18*CPI!$R$13</f>
        <v>0.85686351493272073</v>
      </c>
      <c r="N20" s="17">
        <f>N18*CPI!$R$13</f>
        <v>0.84885544469970464</v>
      </c>
      <c r="O20" s="17">
        <f>O18*CPI!$R$13</f>
        <v>0.84084737446668856</v>
      </c>
      <c r="P20" s="17">
        <f>P18*CPI!$R$13</f>
        <v>0.83283930423367247</v>
      </c>
      <c r="Q20" s="17">
        <f>Q18*CPI!$R$13</f>
        <v>0.82483123400065628</v>
      </c>
      <c r="R20" s="17">
        <f>R18*CPI!$R$13</f>
        <v>0.81682316376764019</v>
      </c>
      <c r="S20" s="17">
        <f>S18*CPI!$R$13</f>
        <v>0.80881509353462411</v>
      </c>
      <c r="T20" s="17">
        <f>T18*CPI!$R$13</f>
        <v>0.80080702330160802</v>
      </c>
      <c r="U20" s="17">
        <f>U18*CPI!$R$13</f>
        <v>0.79279895306859205</v>
      </c>
      <c r="V20" s="17">
        <f>V18*CPI!$R$13</f>
        <v>0.79279895306859205</v>
      </c>
      <c r="W20" s="17">
        <f>W18*CPI!$R$13</f>
        <v>0.79279895306859205</v>
      </c>
      <c r="X20" s="17">
        <f>X18*CPI!$R$13</f>
        <v>0.79279895306859205</v>
      </c>
      <c r="Y20" s="17">
        <f>Y18*CPI!$R$13</f>
        <v>0.79279895306859205</v>
      </c>
    </row>
    <row r="21" spans="2:26" x14ac:dyDescent="0.3">
      <c r="B21" s="15" t="s">
        <v>111</v>
      </c>
      <c r="C21" s="16" t="s">
        <v>1</v>
      </c>
      <c r="D21" s="16" t="s">
        <v>2</v>
      </c>
      <c r="G21" s="2"/>
      <c r="H21" s="2"/>
      <c r="I21" s="2"/>
      <c r="J21" s="2">
        <f>J19/$D$32</f>
        <v>0.9787641395908544</v>
      </c>
      <c r="K21" s="2">
        <f>K19/$D$32</f>
        <v>0.96986628377639206</v>
      </c>
      <c r="L21" s="2">
        <f t="shared" ref="L21:Y21" si="10">L19/$D$32</f>
        <v>0.96096842796192972</v>
      </c>
      <c r="M21" s="2">
        <f t="shared" si="10"/>
        <v>0.95207057214746749</v>
      </c>
      <c r="N21" s="2">
        <f t="shared" si="10"/>
        <v>0.94317271633300515</v>
      </c>
      <c r="O21" s="2">
        <f t="shared" si="10"/>
        <v>0.9342748605185428</v>
      </c>
      <c r="P21" s="2">
        <f t="shared" si="10"/>
        <v>0.92537700470408046</v>
      </c>
      <c r="Q21" s="2">
        <f t="shared" si="10"/>
        <v>0.91647914888961801</v>
      </c>
      <c r="R21" s="2">
        <f t="shared" si="10"/>
        <v>0.90758129307515578</v>
      </c>
      <c r="S21" s="2">
        <f t="shared" si="10"/>
        <v>0.89868343726069344</v>
      </c>
      <c r="T21" s="2">
        <f t="shared" si="10"/>
        <v>0.8897855814462311</v>
      </c>
      <c r="U21" s="2">
        <f t="shared" si="10"/>
        <v>0.88088772563176887</v>
      </c>
      <c r="V21" s="2">
        <f t="shared" si="10"/>
        <v>0.88088772563176887</v>
      </c>
      <c r="W21" s="2">
        <f t="shared" si="10"/>
        <v>0.88088772563176887</v>
      </c>
      <c r="X21" s="2">
        <f t="shared" si="10"/>
        <v>0.88088772563176887</v>
      </c>
      <c r="Y21" s="2">
        <f t="shared" si="10"/>
        <v>0.88088772563176887</v>
      </c>
    </row>
    <row r="22" spans="2:26" x14ac:dyDescent="0.3">
      <c r="B22" s="18" t="s">
        <v>91</v>
      </c>
      <c r="C22" s="16" t="s">
        <v>4</v>
      </c>
      <c r="D22" s="16" t="s">
        <v>2</v>
      </c>
      <c r="G22" s="2"/>
      <c r="H22" s="2"/>
      <c r="I22" s="2"/>
      <c r="J22" s="2">
        <f t="shared" ref="J22" si="11">J20/$D$32</f>
        <v>0.9787641395908544</v>
      </c>
      <c r="K22" s="2">
        <f t="shared" ref="K22:Y22" si="12">K20/$D$32</f>
        <v>0.96986628377639206</v>
      </c>
      <c r="L22" s="2">
        <f t="shared" si="12"/>
        <v>0.96096842796192972</v>
      </c>
      <c r="M22" s="2">
        <f t="shared" si="12"/>
        <v>0.95207057214746749</v>
      </c>
      <c r="N22" s="2">
        <f t="shared" si="12"/>
        <v>0.94317271633300515</v>
      </c>
      <c r="O22" s="2">
        <f t="shared" si="12"/>
        <v>0.9342748605185428</v>
      </c>
      <c r="P22" s="2">
        <f t="shared" si="12"/>
        <v>0.92537700470408046</v>
      </c>
      <c r="Q22" s="2">
        <f t="shared" si="12"/>
        <v>0.91647914888961801</v>
      </c>
      <c r="R22" s="2">
        <f t="shared" si="12"/>
        <v>0.90758129307515578</v>
      </c>
      <c r="S22" s="2">
        <f t="shared" si="12"/>
        <v>0.89868343726069344</v>
      </c>
      <c r="T22" s="2">
        <f t="shared" si="12"/>
        <v>0.8897855814462311</v>
      </c>
      <c r="U22" s="2">
        <f t="shared" si="12"/>
        <v>0.88088772563176887</v>
      </c>
      <c r="V22" s="2">
        <f t="shared" si="12"/>
        <v>0.88088772563176887</v>
      </c>
      <c r="W22" s="2">
        <f t="shared" si="12"/>
        <v>0.88088772563176887</v>
      </c>
      <c r="X22" s="2">
        <f t="shared" si="12"/>
        <v>0.88088772563176887</v>
      </c>
      <c r="Y22" s="2">
        <f t="shared" si="12"/>
        <v>0.88088772563176887</v>
      </c>
    </row>
    <row r="23" spans="2:26" x14ac:dyDescent="0.3">
      <c r="B23" s="3"/>
    </row>
    <row r="24" spans="2:26" x14ac:dyDescent="0.3">
      <c r="B24" s="3"/>
    </row>
    <row r="25" spans="2:26" x14ac:dyDescent="0.3">
      <c r="B25" s="3"/>
      <c r="F25" t="s">
        <v>84</v>
      </c>
      <c r="G25" t="s">
        <v>85</v>
      </c>
      <c r="H25" t="s">
        <v>86</v>
      </c>
      <c r="I25" t="s">
        <v>87</v>
      </c>
      <c r="J25" t="s">
        <v>113</v>
      </c>
      <c r="Z25" t="s">
        <v>89</v>
      </c>
    </row>
    <row r="26" spans="2:26" x14ac:dyDescent="0.3">
      <c r="B26" s="1" t="s">
        <v>8</v>
      </c>
      <c r="C26" s="3" t="s">
        <v>82</v>
      </c>
      <c r="F26" s="14">
        <v>1.143</v>
      </c>
      <c r="G26" s="14">
        <v>0.89700000000000002</v>
      </c>
      <c r="H26" s="14">
        <v>0.65600000000000003</v>
      </c>
      <c r="I26" s="14">
        <v>0.51900000000000002</v>
      </c>
    </row>
    <row r="27" spans="2:26" x14ac:dyDescent="0.3">
      <c r="B27" s="3"/>
      <c r="C27" s="3" t="s">
        <v>6</v>
      </c>
      <c r="F27" s="14">
        <v>1.284</v>
      </c>
      <c r="G27" s="14">
        <v>1.008</v>
      </c>
      <c r="H27" s="14">
        <v>0.73699999999999999</v>
      </c>
      <c r="I27" s="14">
        <v>0.58299999999999996</v>
      </c>
    </row>
    <row r="28" spans="2:26" x14ac:dyDescent="0.3">
      <c r="C28" s="3" t="s">
        <v>83</v>
      </c>
      <c r="F28" s="14">
        <v>1.363</v>
      </c>
      <c r="G28" s="14">
        <v>1.069</v>
      </c>
      <c r="H28" s="14">
        <v>0.78200000000000003</v>
      </c>
      <c r="I28" s="14">
        <v>0.61899999999999999</v>
      </c>
      <c r="Z28" s="11">
        <v>0.71583954306756215</v>
      </c>
    </row>
    <row r="29" spans="2:26" x14ac:dyDescent="0.3">
      <c r="C29" s="3" t="s">
        <v>90</v>
      </c>
      <c r="F29" s="2">
        <f>F28*CPI!$M$10</f>
        <v>1.4241602564102562</v>
      </c>
      <c r="G29" s="2">
        <f>G28*CPI!$M$10</f>
        <v>1.1169679487179485</v>
      </c>
      <c r="H29" s="2">
        <f>H28*CPI!$M$10</f>
        <v>0.81708974358974351</v>
      </c>
      <c r="I29" s="2">
        <f>I28*CPI!$M$10</f>
        <v>0.64677564102564089</v>
      </c>
      <c r="Z29" s="2">
        <f>Z28*CPI!$M$10</f>
        <v>0.74796054820520907</v>
      </c>
    </row>
    <row r="30" spans="2:26" x14ac:dyDescent="0.3">
      <c r="C30" s="3" t="s">
        <v>91</v>
      </c>
      <c r="F30" s="11">
        <v>1.51</v>
      </c>
      <c r="G30" s="11">
        <v>1.19</v>
      </c>
      <c r="H30" s="11">
        <v>0.87</v>
      </c>
      <c r="I30" s="2">
        <f>I28*CPI!$R$10</f>
        <v>0.68702197802197806</v>
      </c>
      <c r="J30" s="11">
        <v>0.62</v>
      </c>
      <c r="Z30" s="2">
        <f>Z28*CPI!$R$10</f>
        <v>0.79450322911894267</v>
      </c>
    </row>
    <row r="31" spans="2:26" s="12" customFormat="1" x14ac:dyDescent="0.3">
      <c r="C31" s="13"/>
      <c r="K31"/>
    </row>
    <row r="32" spans="2:26" x14ac:dyDescent="0.3">
      <c r="B32" t="s">
        <v>121</v>
      </c>
      <c r="D32" s="4">
        <v>0.9</v>
      </c>
      <c r="E32" s="2"/>
    </row>
    <row r="34" spans="2:25" x14ac:dyDescent="0.3">
      <c r="B34" s="1" t="s">
        <v>0</v>
      </c>
    </row>
    <row r="35" spans="2:25" x14ac:dyDescent="0.3">
      <c r="B35" t="s">
        <v>10</v>
      </c>
      <c r="D35" s="5">
        <v>20</v>
      </c>
    </row>
    <row r="36" spans="2:25" x14ac:dyDescent="0.3">
      <c r="B36" t="s">
        <v>11</v>
      </c>
      <c r="D36" s="4">
        <v>0.08</v>
      </c>
    </row>
    <row r="37" spans="2:25" x14ac:dyDescent="0.3">
      <c r="B37" t="s">
        <v>12</v>
      </c>
      <c r="D37" s="6">
        <v>8760</v>
      </c>
    </row>
    <row r="38" spans="2:25" x14ac:dyDescent="0.3">
      <c r="B38" t="s">
        <v>46</v>
      </c>
      <c r="D38" s="4">
        <v>0.33200000000000002</v>
      </c>
      <c r="E38" s="7">
        <f t="shared" ref="E38:Y38" si="13">(-PMT($D$36,$D$35,E$40)+E$41)/$D$37/$D38</f>
        <v>0.61544560035071094</v>
      </c>
      <c r="F38" s="7">
        <f t="shared" si="13"/>
        <v>0.58860920904364478</v>
      </c>
      <c r="G38" s="7">
        <f t="shared" si="13"/>
        <v>0.56933398609615471</v>
      </c>
      <c r="H38" s="7">
        <f t="shared" si="13"/>
        <v>0.55580120295395807</v>
      </c>
      <c r="I38" s="7">
        <f t="shared" si="13"/>
        <v>0.54832623713862838</v>
      </c>
      <c r="J38" s="7">
        <f t="shared" si="13"/>
        <v>0.53692407028389744</v>
      </c>
      <c r="K38" s="7">
        <f t="shared" si="13"/>
        <v>0.53069423001661997</v>
      </c>
      <c r="L38" s="7">
        <f t="shared" si="13"/>
        <v>0.52242298486605432</v>
      </c>
      <c r="M38" s="7">
        <f t="shared" si="13"/>
        <v>0.51606234369233994</v>
      </c>
      <c r="N38" s="7">
        <f t="shared" si="13"/>
        <v>0.51209725522400618</v>
      </c>
      <c r="O38" s="7">
        <f t="shared" si="13"/>
        <v>0.50883739152347096</v>
      </c>
      <c r="P38" s="7">
        <f t="shared" si="13"/>
        <v>0.50607494122243801</v>
      </c>
      <c r="Q38" s="7">
        <f t="shared" si="13"/>
        <v>0.50385309854164606</v>
      </c>
      <c r="R38" s="7">
        <f t="shared" si="13"/>
        <v>0.50013729803702545</v>
      </c>
      <c r="S38" s="7">
        <f t="shared" si="13"/>
        <v>0.49610405610320546</v>
      </c>
      <c r="T38" s="7">
        <f t="shared" si="13"/>
        <v>0.49388517549918598</v>
      </c>
      <c r="U38" s="7">
        <f t="shared" si="13"/>
        <v>0.49034426121314545</v>
      </c>
      <c r="V38" s="7">
        <f t="shared" si="13"/>
        <v>0.48929220810515239</v>
      </c>
      <c r="W38" s="7">
        <f t="shared" si="13"/>
        <v>0.48763361697317203</v>
      </c>
      <c r="X38" s="7">
        <f t="shared" si="13"/>
        <v>0.48572155671352846</v>
      </c>
      <c r="Y38" s="7">
        <f t="shared" si="13"/>
        <v>0.4845315760339603</v>
      </c>
    </row>
    <row r="39" spans="2:25" x14ac:dyDescent="0.3">
      <c r="F39" s="9"/>
    </row>
    <row r="40" spans="2:25" x14ac:dyDescent="0.3">
      <c r="B40" t="s">
        <v>47</v>
      </c>
      <c r="C40" t="s">
        <v>24</v>
      </c>
      <c r="E40" s="6">
        <v>14962</v>
      </c>
      <c r="F40" s="6">
        <v>14293.83499350013</v>
      </c>
      <c r="G40" s="6">
        <v>13813.925853756557</v>
      </c>
      <c r="H40" s="6">
        <v>13476.990383085194</v>
      </c>
      <c r="I40" s="6">
        <v>13290.880763299208</v>
      </c>
      <c r="J40" s="6">
        <v>13006.992784344378</v>
      </c>
      <c r="K40" s="6">
        <v>12851.883954135061</v>
      </c>
      <c r="L40" s="6">
        <v>12645.948792937192</v>
      </c>
      <c r="M40" s="6">
        <v>12487.58331814032</v>
      </c>
      <c r="N40" s="6">
        <v>12388.861648303913</v>
      </c>
      <c r="O40" s="6">
        <v>12307.698468585215</v>
      </c>
      <c r="P40" s="6">
        <v>12238.919749336948</v>
      </c>
      <c r="Q40" s="6">
        <v>12183.600928253052</v>
      </c>
      <c r="R40" s="6">
        <v>12091.085960800321</v>
      </c>
      <c r="S40" s="6">
        <v>11990.667424936413</v>
      </c>
      <c r="T40" s="6">
        <v>11935.422352816127</v>
      </c>
      <c r="U40" s="6">
        <v>11847.261653790816</v>
      </c>
      <c r="V40" s="6">
        <v>11821.067928125649</v>
      </c>
      <c r="W40" s="6">
        <v>11779.772787441494</v>
      </c>
      <c r="X40" s="6">
        <v>11732.166842916586</v>
      </c>
      <c r="Y40" s="6">
        <v>11702.539034937461</v>
      </c>
    </row>
    <row r="41" spans="2:25" x14ac:dyDescent="0.3">
      <c r="B41" t="s">
        <v>48</v>
      </c>
      <c r="C41" t="s">
        <v>27</v>
      </c>
      <c r="E41" s="6">
        <v>266</v>
      </c>
      <c r="F41" s="6">
        <v>256.0052682041798</v>
      </c>
      <c r="G41" s="6">
        <v>248.82655771883694</v>
      </c>
      <c r="H41" s="6">
        <v>243.7865157694695</v>
      </c>
      <c r="I41" s="6">
        <v>241.00259904786941</v>
      </c>
      <c r="J41" s="6">
        <v>236.75606685580749</v>
      </c>
      <c r="K41" s="6">
        <v>234.4358747744734</v>
      </c>
      <c r="L41" s="6">
        <v>231.35539812053463</v>
      </c>
      <c r="M41" s="6">
        <v>228.98649159158614</v>
      </c>
      <c r="N41" s="6">
        <v>227.50976562890943</v>
      </c>
      <c r="O41" s="6">
        <v>226.29568796082899</v>
      </c>
      <c r="P41" s="6">
        <v>225.2668629767918</v>
      </c>
      <c r="Q41" s="6">
        <v>224.43937758827855</v>
      </c>
      <c r="R41" s="6">
        <v>223.05549444894316</v>
      </c>
      <c r="S41" s="6">
        <v>221.55338595250112</v>
      </c>
      <c r="T41" s="6">
        <v>220.72700373626472</v>
      </c>
      <c r="U41" s="6">
        <v>219.40825382700828</v>
      </c>
      <c r="V41" s="6">
        <v>219.01643554827493</v>
      </c>
      <c r="W41" s="6">
        <v>218.39872307965754</v>
      </c>
      <c r="X41" s="6">
        <v>217.68661058830509</v>
      </c>
      <c r="Y41" s="6">
        <v>217.2434236635653</v>
      </c>
    </row>
    <row r="42" spans="2:25" x14ac:dyDescent="0.3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25" x14ac:dyDescent="0.3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x14ac:dyDescent="0.3">
      <c r="B44" s="1" t="s">
        <v>110</v>
      </c>
    </row>
    <row r="45" spans="2:25" x14ac:dyDescent="0.3">
      <c r="B45" t="s">
        <v>10</v>
      </c>
      <c r="D45" s="5">
        <v>20</v>
      </c>
    </row>
    <row r="46" spans="2:25" x14ac:dyDescent="0.3">
      <c r="B46" t="s">
        <v>11</v>
      </c>
      <c r="D46" s="4">
        <v>0.08</v>
      </c>
    </row>
    <row r="47" spans="2:25" x14ac:dyDescent="0.3">
      <c r="B47" t="s">
        <v>12</v>
      </c>
      <c r="D47" s="6">
        <v>8760</v>
      </c>
    </row>
    <row r="48" spans="2:25" x14ac:dyDescent="0.3">
      <c r="B48" t="s">
        <v>49</v>
      </c>
      <c r="D48" s="4">
        <v>0.31795417221570049</v>
      </c>
      <c r="G48" s="7">
        <f t="shared" ref="G48:P52" si="14">(-PMT($D$46,$D$45,G$54)+G$55)/$D$47/$D48</f>
        <v>0.69152272793380665</v>
      </c>
      <c r="H48" s="7">
        <f t="shared" si="14"/>
        <v>0.67514385129026822</v>
      </c>
      <c r="I48" s="7">
        <f t="shared" si="14"/>
        <v>0.66609681774827689</v>
      </c>
      <c r="J48" s="7">
        <f t="shared" si="14"/>
        <v>0.65229664948870003</v>
      </c>
      <c r="K48" s="7">
        <f t="shared" si="14"/>
        <v>0.64475660512572497</v>
      </c>
      <c r="L48" s="7">
        <f t="shared" si="14"/>
        <v>0.6347458259248705</v>
      </c>
      <c r="M48" s="7">
        <f t="shared" si="14"/>
        <v>0.62704747178268128</v>
      </c>
      <c r="N48" s="7">
        <f t="shared" si="14"/>
        <v>0.62224848149212864</v>
      </c>
      <c r="O48" s="7">
        <f t="shared" si="14"/>
        <v>0.61830303251354213</v>
      </c>
      <c r="P48" s="7">
        <f t="shared" si="14"/>
        <v>0.61495960845663522</v>
      </c>
      <c r="Q48" s="7">
        <f t="shared" ref="Q48:Y52" si="15">(-PMT($D$46,$D$45,Q$54)+Q$55)/$D$47/$D48</f>
        <v>0.61227048776300896</v>
      </c>
      <c r="R48" s="7">
        <f t="shared" si="15"/>
        <v>0.60777321344347823</v>
      </c>
      <c r="S48" s="7">
        <f t="shared" si="15"/>
        <v>0.60289173626221748</v>
      </c>
      <c r="T48" s="7">
        <f t="shared" si="15"/>
        <v>0.6002062006027673</v>
      </c>
      <c r="U48" s="7">
        <f t="shared" si="15"/>
        <v>0.59592059300180311</v>
      </c>
      <c r="V48" s="7">
        <f t="shared" si="15"/>
        <v>0.59464728152572244</v>
      </c>
      <c r="W48" s="7">
        <f t="shared" si="15"/>
        <v>0.59263987039178734</v>
      </c>
      <c r="X48" s="7">
        <f t="shared" si="15"/>
        <v>0.59032568277800213</v>
      </c>
      <c r="Y48" s="7">
        <f t="shared" si="15"/>
        <v>0.58888543604131505</v>
      </c>
    </row>
    <row r="49" spans="2:25" x14ac:dyDescent="0.3">
      <c r="B49" t="s">
        <v>50</v>
      </c>
      <c r="D49" s="4">
        <v>0.28030949073994871</v>
      </c>
      <c r="G49" s="7">
        <f t="shared" si="14"/>
        <v>0.78439205161454462</v>
      </c>
      <c r="H49" s="7">
        <f t="shared" si="14"/>
        <v>0.76581354344033981</v>
      </c>
      <c r="I49" s="7">
        <f t="shared" si="14"/>
        <v>0.75555152179684082</v>
      </c>
      <c r="J49" s="7">
        <f t="shared" si="14"/>
        <v>0.73989803441819957</v>
      </c>
      <c r="K49" s="7">
        <f t="shared" si="14"/>
        <v>0.73134538585260567</v>
      </c>
      <c r="L49" s="7">
        <f t="shared" si="14"/>
        <v>0.71999019054459246</v>
      </c>
      <c r="M49" s="7">
        <f t="shared" si="14"/>
        <v>0.71125797169519955</v>
      </c>
      <c r="N49" s="7">
        <f t="shared" si="14"/>
        <v>0.7058144921281112</v>
      </c>
      <c r="O49" s="7">
        <f t="shared" si="14"/>
        <v>0.70133918178205668</v>
      </c>
      <c r="P49" s="7">
        <f t="shared" si="14"/>
        <v>0.69754674640795045</v>
      </c>
      <c r="Q49" s="7">
        <f t="shared" si="15"/>
        <v>0.69449648527739427</v>
      </c>
      <c r="R49" s="7">
        <f t="shared" si="15"/>
        <v>0.68939524118566331</v>
      </c>
      <c r="S49" s="7">
        <f t="shared" si="15"/>
        <v>0.68385819699832417</v>
      </c>
      <c r="T49" s="7">
        <f t="shared" si="15"/>
        <v>0.68081200236073924</v>
      </c>
      <c r="U49" s="7">
        <f t="shared" si="15"/>
        <v>0.67595085116101028</v>
      </c>
      <c r="V49" s="7">
        <f t="shared" si="15"/>
        <v>0.67450653796533055</v>
      </c>
      <c r="W49" s="7">
        <f t="shared" si="15"/>
        <v>0.67222953784056827</v>
      </c>
      <c r="X49" s="7">
        <f t="shared" si="15"/>
        <v>0.66960456212122832</v>
      </c>
      <c r="Y49" s="7">
        <f t="shared" si="15"/>
        <v>0.66797089478538163</v>
      </c>
    </row>
    <row r="50" spans="2:25" x14ac:dyDescent="0.3">
      <c r="B50" t="s">
        <v>51</v>
      </c>
      <c r="D50" s="4">
        <v>0.30094177922887905</v>
      </c>
      <c r="G50" s="7">
        <f t="shared" si="14"/>
        <v>0.73061486209036508</v>
      </c>
      <c r="H50" s="7">
        <f t="shared" si="14"/>
        <v>0.71331007915738909</v>
      </c>
      <c r="I50" s="7">
        <f t="shared" si="14"/>
        <v>0.7037516121734354</v>
      </c>
      <c r="J50" s="7">
        <f t="shared" si="14"/>
        <v>0.68917131333073467</v>
      </c>
      <c r="K50" s="7">
        <f t="shared" si="14"/>
        <v>0.68120502639629044</v>
      </c>
      <c r="L50" s="7">
        <f t="shared" si="14"/>
        <v>0.67062833271754052</v>
      </c>
      <c r="M50" s="7">
        <f t="shared" si="14"/>
        <v>0.66249478667094297</v>
      </c>
      <c r="N50" s="7">
        <f t="shared" si="14"/>
        <v>0.65742450700019184</v>
      </c>
      <c r="O50" s="7">
        <f t="shared" si="14"/>
        <v>0.6532560197691395</v>
      </c>
      <c r="P50" s="7">
        <f t="shared" si="14"/>
        <v>0.64972359023707582</v>
      </c>
      <c r="Q50" s="7">
        <f t="shared" si="15"/>
        <v>0.64688245217269369</v>
      </c>
      <c r="R50" s="7">
        <f t="shared" si="15"/>
        <v>0.64213094463141018</v>
      </c>
      <c r="S50" s="7">
        <f t="shared" si="15"/>
        <v>0.63697351504375166</v>
      </c>
      <c r="T50" s="7">
        <f t="shared" si="15"/>
        <v>0.63413616467736467</v>
      </c>
      <c r="U50" s="7">
        <f t="shared" si="15"/>
        <v>0.6296082894827093</v>
      </c>
      <c r="V50" s="7">
        <f t="shared" si="15"/>
        <v>0.62826299705642219</v>
      </c>
      <c r="W50" s="7">
        <f t="shared" si="15"/>
        <v>0.62614210594245856</v>
      </c>
      <c r="X50" s="7">
        <f t="shared" si="15"/>
        <v>0.62369709611704216</v>
      </c>
      <c r="Y50" s="7">
        <f t="shared" si="15"/>
        <v>0.62217543149432653</v>
      </c>
    </row>
    <row r="51" spans="2:25" x14ac:dyDescent="0.3">
      <c r="B51" t="s">
        <v>52</v>
      </c>
      <c r="D51" s="4">
        <v>0.27716349855466044</v>
      </c>
      <c r="G51" s="7">
        <f t="shared" si="14"/>
        <v>0.79329542914242979</v>
      </c>
      <c r="H51" s="7">
        <f t="shared" si="14"/>
        <v>0.77450604240075427</v>
      </c>
      <c r="I51" s="7">
        <f t="shared" si="14"/>
        <v>0.764127539907273</v>
      </c>
      <c r="J51" s="7">
        <f t="shared" si="14"/>
        <v>0.74829637491515633</v>
      </c>
      <c r="K51" s="7">
        <f t="shared" si="14"/>
        <v>0.7396466480340872</v>
      </c>
      <c r="L51" s="7">
        <f t="shared" si="14"/>
        <v>0.72816256361950793</v>
      </c>
      <c r="M51" s="7">
        <f t="shared" si="14"/>
        <v>0.71933122821110329</v>
      </c>
      <c r="N51" s="7">
        <f t="shared" si="14"/>
        <v>0.71382596148853394</v>
      </c>
      <c r="O51" s="7">
        <f t="shared" si="14"/>
        <v>0.70929985335904533</v>
      </c>
      <c r="P51" s="7">
        <f t="shared" si="14"/>
        <v>0.70546437129187756</v>
      </c>
      <c r="Q51" s="7">
        <f t="shared" si="15"/>
        <v>0.70237948764526192</v>
      </c>
      <c r="R51" s="7">
        <f t="shared" si="15"/>
        <v>0.69722034100095265</v>
      </c>
      <c r="S51" s="7">
        <f t="shared" si="15"/>
        <v>0.69162044763674202</v>
      </c>
      <c r="T51" s="7">
        <f t="shared" si="15"/>
        <v>0.68853967664052873</v>
      </c>
      <c r="U51" s="7">
        <f t="shared" si="15"/>
        <v>0.68362334810408132</v>
      </c>
      <c r="V51" s="7">
        <f t="shared" si="15"/>
        <v>0.68216264098189094</v>
      </c>
      <c r="W51" s="7">
        <f t="shared" si="15"/>
        <v>0.67985979537373797</v>
      </c>
      <c r="X51" s="7">
        <f t="shared" si="15"/>
        <v>0.67720502441388952</v>
      </c>
      <c r="Y51" s="7">
        <f t="shared" si="15"/>
        <v>0.67555281385464316</v>
      </c>
    </row>
    <row r="52" spans="2:25" x14ac:dyDescent="0.3">
      <c r="B52" t="s">
        <v>53</v>
      </c>
      <c r="D52" s="4">
        <v>0.24421513411385426</v>
      </c>
      <c r="G52" s="7">
        <f t="shared" si="14"/>
        <v>0.90032314060450869</v>
      </c>
      <c r="H52" s="7">
        <f t="shared" si="14"/>
        <v>0.8789987776246474</v>
      </c>
      <c r="I52" s="7">
        <f t="shared" si="14"/>
        <v>0.86722005608353903</v>
      </c>
      <c r="J52" s="7">
        <f t="shared" si="14"/>
        <v>0.8492530243050519</v>
      </c>
      <c r="K52" s="7">
        <f t="shared" si="14"/>
        <v>0.83943631670173957</v>
      </c>
      <c r="L52" s="7">
        <f t="shared" si="14"/>
        <v>0.82640285329419372</v>
      </c>
      <c r="M52" s="7">
        <f t="shared" si="14"/>
        <v>0.81638003538987025</v>
      </c>
      <c r="N52" s="7">
        <f t="shared" si="14"/>
        <v>0.81013202381253491</v>
      </c>
      <c r="O52" s="7">
        <f t="shared" si="14"/>
        <v>0.80499527432910234</v>
      </c>
      <c r="P52" s="7">
        <f t="shared" si="14"/>
        <v>0.80064232694835447</v>
      </c>
      <c r="Q52" s="7">
        <f t="shared" si="15"/>
        <v>0.79714124521878627</v>
      </c>
      <c r="R52" s="7">
        <f t="shared" si="15"/>
        <v>0.79128605062291546</v>
      </c>
      <c r="S52" s="7">
        <f t="shared" si="15"/>
        <v>0.78493064581973071</v>
      </c>
      <c r="T52" s="7">
        <f t="shared" si="15"/>
        <v>0.78143423160013481</v>
      </c>
      <c r="U52" s="7">
        <f t="shared" si="15"/>
        <v>0.77585461499631436</v>
      </c>
      <c r="V52" s="7">
        <f t="shared" si="15"/>
        <v>0.77419683609649714</v>
      </c>
      <c r="W52" s="7">
        <f t="shared" si="15"/>
        <v>0.77158330132231989</v>
      </c>
      <c r="X52" s="7">
        <f t="shared" si="15"/>
        <v>0.76857036107288434</v>
      </c>
      <c r="Y52" s="7">
        <f t="shared" si="15"/>
        <v>0.7666952419873645</v>
      </c>
    </row>
    <row r="54" spans="2:25" x14ac:dyDescent="0.3">
      <c r="B54" t="s">
        <v>47</v>
      </c>
      <c r="C54" t="s">
        <v>24</v>
      </c>
      <c r="G54" s="6">
        <v>15945.490419456</v>
      </c>
      <c r="H54" s="6">
        <v>15557.647569776509</v>
      </c>
      <c r="I54" s="6">
        <v>15343.41875870257</v>
      </c>
      <c r="J54" s="6">
        <v>15016.638314577162</v>
      </c>
      <c r="K54" s="6">
        <v>14838.094183859886</v>
      </c>
      <c r="L54" s="6">
        <v>14601.044402164182</v>
      </c>
      <c r="M54" s="6">
        <v>14418.75158237385</v>
      </c>
      <c r="N54" s="6">
        <v>14305.1141144095</v>
      </c>
      <c r="O54" s="6">
        <v>14211.688038346845</v>
      </c>
      <c r="P54" s="6">
        <v>14132.517583489716</v>
      </c>
      <c r="Q54" s="6">
        <v>14068.840674770852</v>
      </c>
      <c r="R54" s="6">
        <v>13962.34767614599</v>
      </c>
      <c r="S54" s="6">
        <v>13846.756963679602</v>
      </c>
      <c r="T54" s="6">
        <v>13783.164946611209</v>
      </c>
      <c r="U54" s="6">
        <v>13681.684100229611</v>
      </c>
      <c r="V54" s="6">
        <v>13651.532780199519</v>
      </c>
      <c r="W54" s="6">
        <v>13603.998381375477</v>
      </c>
      <c r="X54" s="6">
        <v>13549.199683127905</v>
      </c>
      <c r="Y54" s="6">
        <v>13515.095427338261</v>
      </c>
    </row>
    <row r="55" spans="2:25" x14ac:dyDescent="0.3">
      <c r="B55" t="s">
        <v>48</v>
      </c>
      <c r="C55" t="s">
        <v>27</v>
      </c>
      <c r="G55" s="6">
        <v>302</v>
      </c>
      <c r="H55" s="6">
        <v>295.88291715055243</v>
      </c>
      <c r="I55" s="6">
        <v>292.50408629893076</v>
      </c>
      <c r="J55" s="6">
        <v>287.35008371271238</v>
      </c>
      <c r="K55" s="6">
        <v>284.53407397891755</v>
      </c>
      <c r="L55" s="6">
        <v>280.79530928266394</v>
      </c>
      <c r="M55" s="6">
        <v>277.92017497907068</v>
      </c>
      <c r="N55" s="6">
        <v>276.12787738504818</v>
      </c>
      <c r="O55" s="6">
        <v>274.6543551890187</v>
      </c>
      <c r="P55" s="6">
        <v>273.40567358514301</v>
      </c>
      <c r="Q55" s="6">
        <v>272.40135720661004</v>
      </c>
      <c r="R55" s="6">
        <v>270.72174265135209</v>
      </c>
      <c r="S55" s="6">
        <v>268.89863835700226</v>
      </c>
      <c r="T55" s="6">
        <v>267.89566089514551</v>
      </c>
      <c r="U55" s="6">
        <v>266.29509833363045</v>
      </c>
      <c r="V55" s="6">
        <v>265.81954973760321</v>
      </c>
      <c r="W55" s="6">
        <v>265.06983408332303</v>
      </c>
      <c r="X55" s="6">
        <v>264.20554542233754</v>
      </c>
      <c r="Y55" s="6">
        <v>263.66765086438346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106"/>
  <sheetViews>
    <sheetView tabSelected="1" workbookViewId="0">
      <pane xSplit="4" ySplit="2" topLeftCell="E3" activePane="bottomRight" state="frozen"/>
      <selection activeCell="F25" sqref="F25:H25"/>
      <selection pane="topRight" activeCell="F25" sqref="F25:H25"/>
      <selection pane="bottomLeft" activeCell="F25" sqref="F25:H25"/>
      <selection pane="bottomRight" activeCell="P35" sqref="P35"/>
    </sheetView>
  </sheetViews>
  <sheetFormatPr defaultRowHeight="14.4" x14ac:dyDescent="0.3"/>
  <cols>
    <col min="2" max="2" width="19.33203125" customWidth="1"/>
    <col min="3" max="3" width="12" customWidth="1"/>
    <col min="4" max="4" width="9.109375" customWidth="1"/>
    <col min="5" max="25" width="6.5546875" bestFit="1" customWidth="1"/>
  </cols>
  <sheetData>
    <row r="2" spans="1:16384" ht="15" x14ac:dyDescent="0.25"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1">
        <v>2026</v>
      </c>
      <c r="V2" s="1">
        <v>2027</v>
      </c>
      <c r="W2" s="1">
        <v>2028</v>
      </c>
      <c r="X2" s="1">
        <v>2029</v>
      </c>
      <c r="Y2" s="1">
        <v>2030</v>
      </c>
    </row>
    <row r="3" spans="1:16384" ht="15" x14ac:dyDescent="0.25">
      <c r="B3" s="1" t="s">
        <v>116</v>
      </c>
      <c r="C3" t="s">
        <v>1</v>
      </c>
      <c r="D3" t="s">
        <v>2</v>
      </c>
      <c r="E3" s="2">
        <f t="shared" ref="E3:Y3" si="0">MAX(E47:E55)</f>
        <v>1.5300606929789058</v>
      </c>
      <c r="F3" s="2">
        <f t="shared" si="0"/>
        <v>1.4264908348296204</v>
      </c>
      <c r="G3" s="2">
        <f t="shared" si="0"/>
        <v>1.2296127510909787</v>
      </c>
      <c r="H3" s="2">
        <f t="shared" si="0"/>
        <v>1.0920726674994632</v>
      </c>
      <c r="I3" s="2">
        <f t="shared" si="0"/>
        <v>0.98497649193115178</v>
      </c>
      <c r="J3" s="2">
        <f t="shared" si="0"/>
        <v>0.8358976277165584</v>
      </c>
      <c r="K3" s="2">
        <f t="shared" si="0"/>
        <v>0.7655591399544196</v>
      </c>
      <c r="L3" s="2">
        <f t="shared" si="0"/>
        <v>0.70768440070250693</v>
      </c>
      <c r="M3" s="2">
        <f t="shared" si="0"/>
        <v>0.66873188770818748</v>
      </c>
      <c r="N3" s="2">
        <f t="shared" si="0"/>
        <v>0.63637839891364978</v>
      </c>
      <c r="O3" s="2">
        <f t="shared" si="0"/>
        <v>0.60797779621133152</v>
      </c>
      <c r="P3" s="2">
        <f t="shared" si="0"/>
        <v>0.59179095180064845</v>
      </c>
      <c r="Q3" s="2">
        <f t="shared" si="0"/>
        <v>0.58094146727059059</v>
      </c>
      <c r="R3" s="2">
        <f t="shared" si="0"/>
        <v>0.57170965573156873</v>
      </c>
      <c r="S3" s="2">
        <f t="shared" si="0"/>
        <v>0.55900131970235789</v>
      </c>
      <c r="T3" s="2">
        <f t="shared" si="0"/>
        <v>0.54818523743893921</v>
      </c>
      <c r="U3" s="2">
        <f t="shared" si="0"/>
        <v>0.53885709472865218</v>
      </c>
      <c r="V3" s="2">
        <f t="shared" si="0"/>
        <v>0.53276896160666232</v>
      </c>
      <c r="W3" s="2">
        <f t="shared" si="0"/>
        <v>0.52452497636512796</v>
      </c>
      <c r="X3" s="2">
        <f t="shared" si="0"/>
        <v>0.51895107271613961</v>
      </c>
      <c r="Y3" s="2">
        <f t="shared" si="0"/>
        <v>0.51305311595195857</v>
      </c>
    </row>
    <row r="4" spans="1:16384" ht="15" x14ac:dyDescent="0.25">
      <c r="B4" s="3" t="s">
        <v>3</v>
      </c>
      <c r="C4" t="s">
        <v>4</v>
      </c>
      <c r="D4" t="s">
        <v>2</v>
      </c>
      <c r="E4" s="2">
        <f t="shared" ref="E4:Y4" si="1">MIN(E47:E55)</f>
        <v>1.0941173637185475</v>
      </c>
      <c r="F4" s="2">
        <f t="shared" si="1"/>
        <v>1.0183284964760526</v>
      </c>
      <c r="G4" s="2">
        <f t="shared" si="1"/>
        <v>0.87425987247622627</v>
      </c>
      <c r="H4" s="2">
        <f t="shared" si="1"/>
        <v>0.77361276025546921</v>
      </c>
      <c r="I4" s="2">
        <f t="shared" si="1"/>
        <v>0.69524345496370854</v>
      </c>
      <c r="J4" s="2">
        <f t="shared" si="1"/>
        <v>0.58615265914224379</v>
      </c>
      <c r="K4" s="2">
        <f t="shared" si="1"/>
        <v>0.53468136810929978</v>
      </c>
      <c r="L4" s="2">
        <f t="shared" si="1"/>
        <v>0.49233062042810782</v>
      </c>
      <c r="M4" s="2">
        <f t="shared" si="1"/>
        <v>0.46382650843219497</v>
      </c>
      <c r="N4" s="2">
        <f t="shared" si="1"/>
        <v>0.44015133583954347</v>
      </c>
      <c r="O4" s="2">
        <f t="shared" si="1"/>
        <v>0.4193687496095776</v>
      </c>
      <c r="P4" s="2">
        <f t="shared" si="1"/>
        <v>0.40752377247010996</v>
      </c>
      <c r="Q4" s="2">
        <f t="shared" si="1"/>
        <v>0.39958449209074676</v>
      </c>
      <c r="R4" s="2">
        <f t="shared" si="1"/>
        <v>0.39282896928091388</v>
      </c>
      <c r="S4" s="2">
        <f t="shared" si="1"/>
        <v>0.38352944517803622</v>
      </c>
      <c r="T4" s="2">
        <f t="shared" si="1"/>
        <v>0.37561460743089409</v>
      </c>
      <c r="U4" s="2">
        <f t="shared" si="1"/>
        <v>0.36878859277641829</v>
      </c>
      <c r="V4" s="2">
        <f t="shared" si="1"/>
        <v>0.36428239485635289</v>
      </c>
      <c r="W4" s="2">
        <f t="shared" si="1"/>
        <v>0.35815162197829969</v>
      </c>
      <c r="X4" s="2">
        <f t="shared" si="1"/>
        <v>0.35400649843490289</v>
      </c>
      <c r="Y4" s="2">
        <f t="shared" si="1"/>
        <v>0.34962038755450042</v>
      </c>
    </row>
    <row r="5" spans="1:16384" ht="15" x14ac:dyDescent="0.25">
      <c r="B5" s="15" t="s">
        <v>7</v>
      </c>
      <c r="C5" s="16" t="s">
        <v>1</v>
      </c>
      <c r="D5" s="16" t="s">
        <v>2</v>
      </c>
      <c r="E5" s="2">
        <f t="shared" ref="E5:Y5" si="2">E3/$D$39</f>
        <v>1.7000674366432287</v>
      </c>
      <c r="F5" s="2">
        <f t="shared" si="2"/>
        <v>1.5849898164773559</v>
      </c>
      <c r="G5" s="2">
        <f t="shared" si="2"/>
        <v>1.3662363901010874</v>
      </c>
      <c r="H5" s="2">
        <f t="shared" si="2"/>
        <v>1.2134140749994036</v>
      </c>
      <c r="I5" s="2">
        <f t="shared" si="2"/>
        <v>1.0944183243679464</v>
      </c>
      <c r="J5" s="2">
        <f t="shared" si="2"/>
        <v>0.92877514190728705</v>
      </c>
      <c r="K5" s="2">
        <f t="shared" si="2"/>
        <v>0.85062126661602178</v>
      </c>
      <c r="L5" s="2">
        <f t="shared" si="2"/>
        <v>0.78631600078056318</v>
      </c>
      <c r="M5" s="2">
        <f t="shared" si="2"/>
        <v>0.74303543078687495</v>
      </c>
      <c r="N5" s="2">
        <f t="shared" si="2"/>
        <v>0.70708710990405532</v>
      </c>
      <c r="O5" s="2">
        <f t="shared" si="2"/>
        <v>0.67553088467925726</v>
      </c>
      <c r="P5" s="2">
        <f t="shared" si="2"/>
        <v>0.65754550200072048</v>
      </c>
      <c r="Q5" s="2">
        <f t="shared" si="2"/>
        <v>0.64549051918954514</v>
      </c>
      <c r="R5" s="2">
        <f t="shared" si="2"/>
        <v>0.63523295081285414</v>
      </c>
      <c r="S5" s="2">
        <f t="shared" si="2"/>
        <v>0.62111257744706427</v>
      </c>
      <c r="T5" s="2">
        <f t="shared" si="2"/>
        <v>0.60909470826548795</v>
      </c>
      <c r="U5" s="2">
        <f t="shared" si="2"/>
        <v>0.59873010525405801</v>
      </c>
      <c r="V5" s="2">
        <f t="shared" si="2"/>
        <v>0.5919655128962914</v>
      </c>
      <c r="W5" s="2">
        <f t="shared" si="2"/>
        <v>0.58280552929458662</v>
      </c>
      <c r="X5" s="2">
        <f t="shared" si="2"/>
        <v>0.57661230301793287</v>
      </c>
      <c r="Y5" s="2">
        <f t="shared" si="2"/>
        <v>0.57005901772439838</v>
      </c>
    </row>
    <row r="6" spans="1:16384" ht="15" x14ac:dyDescent="0.25">
      <c r="B6" s="18" t="s">
        <v>3</v>
      </c>
      <c r="C6" s="16" t="s">
        <v>4</v>
      </c>
      <c r="D6" s="16" t="s">
        <v>2</v>
      </c>
      <c r="E6" s="2">
        <f t="shared" ref="E6:Y6" si="3">E4/$D$39</f>
        <v>1.2156859596872749</v>
      </c>
      <c r="F6" s="2">
        <f t="shared" si="3"/>
        <v>1.1314761071956141</v>
      </c>
      <c r="G6" s="2">
        <f t="shared" si="3"/>
        <v>0.97139985830691811</v>
      </c>
      <c r="H6" s="2">
        <f t="shared" si="3"/>
        <v>0.85956973361718803</v>
      </c>
      <c r="I6" s="2">
        <f t="shared" si="3"/>
        <v>0.77249272773745392</v>
      </c>
      <c r="J6" s="2">
        <f t="shared" si="3"/>
        <v>0.65128073238027084</v>
      </c>
      <c r="K6" s="2">
        <f t="shared" si="3"/>
        <v>0.59409040901033305</v>
      </c>
      <c r="L6" s="2">
        <f t="shared" si="3"/>
        <v>0.54703402269789758</v>
      </c>
      <c r="M6" s="2">
        <f t="shared" si="3"/>
        <v>0.51536278714688333</v>
      </c>
      <c r="N6" s="2">
        <f t="shared" si="3"/>
        <v>0.48905703982171495</v>
      </c>
      <c r="O6" s="2">
        <f t="shared" si="3"/>
        <v>0.46596527734397508</v>
      </c>
      <c r="P6" s="2">
        <f t="shared" si="3"/>
        <v>0.45280419163345548</v>
      </c>
      <c r="Q6" s="2">
        <f t="shared" si="3"/>
        <v>0.44398276898971861</v>
      </c>
      <c r="R6" s="2">
        <f t="shared" si="3"/>
        <v>0.43647663253434876</v>
      </c>
      <c r="S6" s="2">
        <f t="shared" si="3"/>
        <v>0.4261438279755958</v>
      </c>
      <c r="T6" s="2">
        <f t="shared" si="3"/>
        <v>0.41734956381210453</v>
      </c>
      <c r="U6" s="2">
        <f t="shared" si="3"/>
        <v>0.40976510308490921</v>
      </c>
      <c r="V6" s="2">
        <f t="shared" si="3"/>
        <v>0.40475821650705873</v>
      </c>
      <c r="W6" s="2">
        <f t="shared" si="3"/>
        <v>0.39794624664255518</v>
      </c>
      <c r="X6" s="2">
        <f t="shared" si="3"/>
        <v>0.39334055381655875</v>
      </c>
      <c r="Y6" s="2">
        <f t="shared" si="3"/>
        <v>0.38846709728277823</v>
      </c>
    </row>
    <row r="7" spans="1:16384" ht="15" x14ac:dyDescent="0.25">
      <c r="B7" s="15" t="s">
        <v>7</v>
      </c>
      <c r="C7" s="16" t="s">
        <v>1</v>
      </c>
      <c r="D7" s="16" t="s">
        <v>2</v>
      </c>
      <c r="E7" s="2">
        <f>E5*CPI!$R$6</f>
        <v>2.3848168208467513</v>
      </c>
      <c r="F7" s="2">
        <f>F5*CPI!$R$6</f>
        <v>2.223388492558513</v>
      </c>
      <c r="G7" s="2">
        <f>G5*CPI!$R$6</f>
        <v>1.9165260472251364</v>
      </c>
      <c r="H7" s="2">
        <f>H5*CPI!$R$6</f>
        <v>1.7021502996519411</v>
      </c>
      <c r="I7" s="2">
        <f>I5*CPI!$R$6</f>
        <v>1.5352257050161469</v>
      </c>
      <c r="J7" s="2">
        <f>J5*CPI!$R$6</f>
        <v>1.3028651296199443</v>
      </c>
      <c r="K7" s="2">
        <f>K5*CPI!$R$6</f>
        <v>1.1932326101141415</v>
      </c>
      <c r="L7" s="2">
        <f>L5*CPI!$R$6</f>
        <v>1.1030266122060677</v>
      </c>
      <c r="M7" s="2">
        <f>M5*CPI!$R$6</f>
        <v>1.0423135904093661</v>
      </c>
      <c r="N7" s="2">
        <f>N5*CPI!$R$6</f>
        <v>0.99188608472652195</v>
      </c>
      <c r="O7" s="2">
        <f>O5*CPI!$R$6</f>
        <v>0.94761971323062466</v>
      </c>
      <c r="P7" s="2">
        <f>P5*CPI!$R$6</f>
        <v>0.92239021808434396</v>
      </c>
      <c r="Q7" s="2">
        <f>Q5*CPI!$R$6</f>
        <v>0.90547975608533404</v>
      </c>
      <c r="R7" s="2">
        <f>R5*CPI!$R$6</f>
        <v>0.89109066711247586</v>
      </c>
      <c r="S7" s="2">
        <f>S5*CPI!$R$6</f>
        <v>0.87128292114102068</v>
      </c>
      <c r="T7" s="2">
        <f>T5*CPI!$R$6</f>
        <v>0.85442452131686497</v>
      </c>
      <c r="U7" s="2">
        <f>U5*CPI!$R$6</f>
        <v>0.83988528653694239</v>
      </c>
      <c r="V7" s="2">
        <f>V5*CPI!$R$6</f>
        <v>0.83039606670174204</v>
      </c>
      <c r="W7" s="2">
        <f>W5*CPI!$R$6</f>
        <v>0.81754664526046172</v>
      </c>
      <c r="X7" s="2">
        <f>X5*CPI!$R$6</f>
        <v>0.80885892506682244</v>
      </c>
      <c r="Y7" s="2">
        <f>Y5*CPI!$R$6</f>
        <v>0.79966612208561438</v>
      </c>
    </row>
    <row r="8" spans="1:16384" ht="15" x14ac:dyDescent="0.25">
      <c r="B8" s="18" t="s">
        <v>91</v>
      </c>
      <c r="C8" s="16" t="s">
        <v>4</v>
      </c>
      <c r="D8" s="16" t="s">
        <v>2</v>
      </c>
      <c r="E8" s="2">
        <f>E6*CPI!$R$6</f>
        <v>1.7053372490057606</v>
      </c>
      <c r="F8" s="2">
        <f>F6*CPI!$R$6</f>
        <v>1.5872095392605141</v>
      </c>
      <c r="G8" s="2">
        <f>G6*CPI!$R$6</f>
        <v>1.3626581345694266</v>
      </c>
      <c r="H8" s="2">
        <f>H6*CPI!$R$6</f>
        <v>1.2057853207685554</v>
      </c>
      <c r="I8" s="2">
        <f>I6*CPI!$R$6</f>
        <v>1.0836356319650395</v>
      </c>
      <c r="J8" s="2">
        <f>J6*CPI!$R$6</f>
        <v>0.91360213847787985</v>
      </c>
      <c r="K8" s="2">
        <f>K6*CPI!$R$6</f>
        <v>0.83337682375060607</v>
      </c>
      <c r="L8" s="2">
        <f>L6*CPI!$R$6</f>
        <v>0.76736717072899518</v>
      </c>
      <c r="M8" s="2">
        <f>M6*CPI!$R$6</f>
        <v>0.7229394653032668</v>
      </c>
      <c r="N8" s="2">
        <f>N6*CPI!$R$6</f>
        <v>0.68603834752768345</v>
      </c>
      <c r="O8" s="2">
        <f>O6*CPI!$R$6</f>
        <v>0.65364573627418721</v>
      </c>
      <c r="P8" s="2">
        <f>P6*CPI!$R$6</f>
        <v>0.63518365770804164</v>
      </c>
      <c r="Q8" s="2">
        <f>Q6*CPI!$R$6</f>
        <v>0.6228091620550219</v>
      </c>
      <c r="R8" s="2">
        <f>R6*CPI!$R$6</f>
        <v>0.61227972063846137</v>
      </c>
      <c r="S8" s="2">
        <f>S6*CPI!$R$6</f>
        <v>0.5977850920213218</v>
      </c>
      <c r="T8" s="2">
        <f>T6*CPI!$R$6</f>
        <v>0.58544869368086883</v>
      </c>
      <c r="U8" s="2">
        <f>U6*CPI!$R$6</f>
        <v>0.57480938071633092</v>
      </c>
      <c r="V8" s="2">
        <f>V6*CPI!$R$6</f>
        <v>0.56778583148906847</v>
      </c>
      <c r="W8" s="2">
        <f>W6*CPI!$R$6</f>
        <v>0.55823015154025102</v>
      </c>
      <c r="X8" s="2">
        <f>X6*CPI!$R$6</f>
        <v>0.55176938799267261</v>
      </c>
      <c r="Y8" s="2">
        <f>Y6*CPI!$R$6</f>
        <v>0.54493301146611939</v>
      </c>
    </row>
    <row r="9" spans="1:16384" ht="15" x14ac:dyDescent="0.25">
      <c r="B9" s="18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16384" ht="15" x14ac:dyDescent="0.25">
      <c r="B10" s="15" t="s">
        <v>115</v>
      </c>
      <c r="C10" s="16" t="s">
        <v>1</v>
      </c>
      <c r="D10" s="16" t="s">
        <v>2</v>
      </c>
      <c r="E10" s="2"/>
      <c r="F10" s="2"/>
      <c r="G10" s="2">
        <f>MAX(G82:G87)</f>
        <v>1.8513658116059208</v>
      </c>
      <c r="H10" s="2">
        <f t="shared" ref="H10:Y10" si="4">MAX(H82:H87)</f>
        <v>1.6556153984803719</v>
      </c>
      <c r="I10" s="2">
        <f t="shared" si="4"/>
        <v>1.5031935003381154</v>
      </c>
      <c r="J10" s="2">
        <f t="shared" si="4"/>
        <v>1.2910208122295084</v>
      </c>
      <c r="K10" s="2">
        <f t="shared" si="4"/>
        <v>1.1909133549812099</v>
      </c>
      <c r="L10" s="2">
        <f t="shared" si="4"/>
        <v>1.1085446096506359</v>
      </c>
      <c r="M10" s="2">
        <f t="shared" si="4"/>
        <v>1.0531064398327235</v>
      </c>
      <c r="N10" s="2">
        <f t="shared" si="4"/>
        <v>1.0070601627605587</v>
      </c>
      <c r="O10" s="2">
        <f t="shared" si="4"/>
        <v>0.96663972991783531</v>
      </c>
      <c r="P10" s="2">
        <f t="shared" si="4"/>
        <v>0.94360221679547407</v>
      </c>
      <c r="Q10" s="2">
        <f t="shared" si="4"/>
        <v>0.92816096488184563</v>
      </c>
      <c r="R10" s="2">
        <f t="shared" si="4"/>
        <v>0.91502202476001337</v>
      </c>
      <c r="S10" s="2">
        <f t="shared" si="4"/>
        <v>0.89693520989923037</v>
      </c>
      <c r="T10" s="2">
        <f t="shared" si="4"/>
        <v>0.88154149690897077</v>
      </c>
      <c r="U10" s="2">
        <f t="shared" si="4"/>
        <v>0.86826545590658288</v>
      </c>
      <c r="V10" s="2">
        <f t="shared" si="4"/>
        <v>0.85950126898641066</v>
      </c>
      <c r="W10" s="2">
        <f t="shared" si="4"/>
        <v>0.8475774164567369</v>
      </c>
      <c r="X10" s="2">
        <f t="shared" si="4"/>
        <v>0.83951548970918521</v>
      </c>
      <c r="Y10" s="2">
        <f t="shared" si="4"/>
        <v>0.83098486227329771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ht="15" x14ac:dyDescent="0.25">
      <c r="B11" s="18" t="s">
        <v>5</v>
      </c>
      <c r="C11" s="16" t="s">
        <v>4</v>
      </c>
      <c r="D11" s="16" t="s">
        <v>2</v>
      </c>
      <c r="E11" s="2"/>
      <c r="F11" s="2"/>
      <c r="G11" s="2">
        <f>MIN(G82:G87)</f>
        <v>1.3863690213943221</v>
      </c>
      <c r="H11" s="2">
        <f t="shared" ref="H11:Y11" si="5">MIN(H82:H87)</f>
        <v>1.2372726774089944</v>
      </c>
      <c r="I11" s="2">
        <f t="shared" si="5"/>
        <v>1.121178170156339</v>
      </c>
      <c r="J11" s="2">
        <f t="shared" si="5"/>
        <v>0.95957354523918414</v>
      </c>
      <c r="K11" s="2">
        <f t="shared" si="5"/>
        <v>0.88332514482423374</v>
      </c>
      <c r="L11" s="2">
        <f t="shared" si="5"/>
        <v>0.82058770998893427</v>
      </c>
      <c r="M11" s="2">
        <f t="shared" si="5"/>
        <v>0.77836236647567603</v>
      </c>
      <c r="N11" s="2">
        <f t="shared" si="5"/>
        <v>0.74329050401584096</v>
      </c>
      <c r="O11" s="2">
        <f t="shared" si="5"/>
        <v>0.71250365323515175</v>
      </c>
      <c r="P11" s="2">
        <f t="shared" si="5"/>
        <v>0.69495677337822326</v>
      </c>
      <c r="Q11" s="2">
        <f t="shared" si="5"/>
        <v>0.68319570391165851</v>
      </c>
      <c r="R11" s="2">
        <f t="shared" si="5"/>
        <v>0.67318822599767358</v>
      </c>
      <c r="S11" s="2">
        <f t="shared" si="5"/>
        <v>0.65941212240215941</v>
      </c>
      <c r="T11" s="2">
        <f t="shared" si="5"/>
        <v>0.64768726169530055</v>
      </c>
      <c r="U11" s="2">
        <f t="shared" si="5"/>
        <v>0.63757535876518634</v>
      </c>
      <c r="V11" s="2">
        <f t="shared" si="5"/>
        <v>0.63089997960793454</v>
      </c>
      <c r="W11" s="2">
        <f t="shared" si="5"/>
        <v>0.62181799204015176</v>
      </c>
      <c r="X11" s="2">
        <f t="shared" si="5"/>
        <v>0.61567750025602175</v>
      </c>
      <c r="Y11" s="2">
        <f t="shared" si="5"/>
        <v>0.60918001530933097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ht="15" x14ac:dyDescent="0.25">
      <c r="B12" s="15" t="s">
        <v>112</v>
      </c>
      <c r="C12" s="16" t="s">
        <v>1</v>
      </c>
      <c r="D12" s="16" t="s">
        <v>2</v>
      </c>
      <c r="E12" s="2"/>
      <c r="F12" s="2"/>
      <c r="G12" s="2">
        <f t="shared" ref="G12:Y12" si="6">G10/$D$39</f>
        <v>2.0570731240065787</v>
      </c>
      <c r="H12" s="2">
        <f t="shared" si="6"/>
        <v>1.8395726649781909</v>
      </c>
      <c r="I12" s="2">
        <f t="shared" si="6"/>
        <v>1.6702150003756837</v>
      </c>
      <c r="J12" s="2">
        <f t="shared" si="6"/>
        <v>1.4344675691438982</v>
      </c>
      <c r="K12" s="2">
        <f t="shared" si="6"/>
        <v>1.3232370610902331</v>
      </c>
      <c r="L12" s="2">
        <f t="shared" si="6"/>
        <v>1.231716232945151</v>
      </c>
      <c r="M12" s="2">
        <f t="shared" si="6"/>
        <v>1.1701182664808039</v>
      </c>
      <c r="N12" s="2">
        <f t="shared" si="6"/>
        <v>1.1189557364006206</v>
      </c>
      <c r="O12" s="2">
        <f t="shared" si="6"/>
        <v>1.0740441443531503</v>
      </c>
      <c r="P12" s="2">
        <f t="shared" si="6"/>
        <v>1.0484469075505267</v>
      </c>
      <c r="Q12" s="2">
        <f t="shared" si="6"/>
        <v>1.0312899609798285</v>
      </c>
      <c r="R12" s="2">
        <f t="shared" si="6"/>
        <v>1.016691138622237</v>
      </c>
      <c r="S12" s="2">
        <f t="shared" si="6"/>
        <v>0.99659467766581145</v>
      </c>
      <c r="T12" s="2">
        <f t="shared" si="6"/>
        <v>0.97949055212107861</v>
      </c>
      <c r="U12" s="2">
        <f t="shared" si="6"/>
        <v>0.96473939545175869</v>
      </c>
      <c r="V12" s="2">
        <f t="shared" si="6"/>
        <v>0.95500140998490068</v>
      </c>
      <c r="W12" s="2">
        <f t="shared" si="6"/>
        <v>0.94175268495192987</v>
      </c>
      <c r="X12" s="2">
        <f t="shared" si="6"/>
        <v>0.93279498856576137</v>
      </c>
      <c r="Y12" s="2">
        <f t="shared" si="6"/>
        <v>0.9233165136369974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1:16384" s="19" customFormat="1" ht="15" x14ac:dyDescent="0.25">
      <c r="A13"/>
      <c r="B13" s="18" t="s">
        <v>5</v>
      </c>
      <c r="C13" s="16" t="s">
        <v>4</v>
      </c>
      <c r="D13" s="16" t="s">
        <v>2</v>
      </c>
      <c r="E13" s="2"/>
      <c r="F13" s="2"/>
      <c r="G13" s="2">
        <f t="shared" ref="G13:Y13" si="7">G11/$D$39</f>
        <v>1.5404100237714689</v>
      </c>
      <c r="H13" s="2">
        <f t="shared" si="7"/>
        <v>1.3747474193433271</v>
      </c>
      <c r="I13" s="2">
        <f t="shared" si="7"/>
        <v>1.2457535223959322</v>
      </c>
      <c r="J13" s="2">
        <f t="shared" si="7"/>
        <v>1.066192828043538</v>
      </c>
      <c r="K13" s="2">
        <f t="shared" si="7"/>
        <v>0.98147238313803742</v>
      </c>
      <c r="L13" s="2">
        <f t="shared" si="7"/>
        <v>0.91176412220992697</v>
      </c>
      <c r="M13" s="2">
        <f t="shared" si="7"/>
        <v>0.86484707386186221</v>
      </c>
      <c r="N13" s="2">
        <f t="shared" si="7"/>
        <v>0.82587833779537878</v>
      </c>
      <c r="O13" s="2">
        <f t="shared" si="7"/>
        <v>0.79167072581683529</v>
      </c>
      <c r="P13" s="2">
        <f t="shared" si="7"/>
        <v>0.77217419264247023</v>
      </c>
      <c r="Q13" s="2">
        <f t="shared" si="7"/>
        <v>0.75910633767962055</v>
      </c>
      <c r="R13" s="2">
        <f t="shared" si="7"/>
        <v>0.74798691777519288</v>
      </c>
      <c r="S13" s="2">
        <f t="shared" si="7"/>
        <v>0.73268013600239934</v>
      </c>
      <c r="T13" s="2">
        <f t="shared" si="7"/>
        <v>0.71965251299477839</v>
      </c>
      <c r="U13" s="2">
        <f t="shared" si="7"/>
        <v>0.70841706529465143</v>
      </c>
      <c r="V13" s="2">
        <f t="shared" si="7"/>
        <v>0.70099997734214947</v>
      </c>
      <c r="W13" s="2">
        <f t="shared" si="7"/>
        <v>0.69090888004461304</v>
      </c>
      <c r="X13" s="2">
        <f t="shared" si="7"/>
        <v>0.68408611139557973</v>
      </c>
      <c r="Y13" s="2">
        <f t="shared" si="7"/>
        <v>0.6768666836770344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s="19" customFormat="1" ht="15" x14ac:dyDescent="0.25">
      <c r="A14"/>
      <c r="B14" s="15" t="s">
        <v>112</v>
      </c>
      <c r="C14" s="16" t="s">
        <v>1</v>
      </c>
      <c r="D14" s="16" t="s">
        <v>2</v>
      </c>
      <c r="E14" s="2"/>
      <c r="F14" s="2"/>
      <c r="G14" s="2">
        <f>G12*CPI!$R$7</f>
        <v>2.6188788091344257</v>
      </c>
      <c r="H14" s="2">
        <f>H12*CPI!$R$7</f>
        <v>2.3419769642369404</v>
      </c>
      <c r="I14" s="2">
        <f>I12*CPI!$R$7</f>
        <v>2.1263661559404712</v>
      </c>
      <c r="J14" s="2">
        <f>J12*CPI!$R$7</f>
        <v>1.8262339220613493</v>
      </c>
      <c r="K14" s="2">
        <f>K12*CPI!$R$7</f>
        <v>1.6846253340770614</v>
      </c>
      <c r="L14" s="2">
        <f>L12*CPI!$R$7</f>
        <v>1.5681093217747089</v>
      </c>
      <c r="M14" s="2">
        <f>M12*CPI!$R$7</f>
        <v>1.4896883812759814</v>
      </c>
      <c r="N14" s="2">
        <f>N12*CPI!$R$7</f>
        <v>1.4245528912999497</v>
      </c>
      <c r="O14" s="2">
        <f>O12*CPI!$R$7</f>
        <v>1.367375528315145</v>
      </c>
      <c r="P14" s="2">
        <f>P12*CPI!$R$7</f>
        <v>1.3347874495286116</v>
      </c>
      <c r="Q14" s="2">
        <f>Q12*CPI!$R$7</f>
        <v>1.312944782255832</v>
      </c>
      <c r="R14" s="2">
        <f>R12*CPI!$R$7</f>
        <v>1.2943588865652849</v>
      </c>
      <c r="S14" s="2">
        <f>S12*CPI!$R$7</f>
        <v>1.268773896356054</v>
      </c>
      <c r="T14" s="2">
        <f>T12*CPI!$R$7</f>
        <v>1.2469984760196924</v>
      </c>
      <c r="U14" s="2">
        <f>U12*CPI!$R$7</f>
        <v>1.2282186421087515</v>
      </c>
      <c r="V14" s="2">
        <f>V12*CPI!$R$7</f>
        <v>1.2158211227959028</v>
      </c>
      <c r="W14" s="2">
        <f>W12*CPI!$R$7</f>
        <v>1.1989540484892216</v>
      </c>
      <c r="X14" s="2">
        <f>X12*CPI!$R$7</f>
        <v>1.187549922417755</v>
      </c>
      <c r="Y14" s="2">
        <f>Y12*CPI!$R$7</f>
        <v>1.1754827883697907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1:16384" ht="15" x14ac:dyDescent="0.25">
      <c r="B15" s="18" t="s">
        <v>91</v>
      </c>
      <c r="C15" s="16" t="s">
        <v>4</v>
      </c>
      <c r="D15" s="16" t="s">
        <v>2</v>
      </c>
      <c r="E15" s="2"/>
      <c r="F15" s="2"/>
      <c r="G15" s="2">
        <f>G13*CPI!$R$7</f>
        <v>1.9611102403477103</v>
      </c>
      <c r="H15" s="2">
        <f>H13*CPI!$R$7</f>
        <v>1.750203647315244</v>
      </c>
      <c r="I15" s="2">
        <f>I13*CPI!$R$7</f>
        <v>1.5859803247309556</v>
      </c>
      <c r="J15" s="2">
        <f>J13*CPI!$R$7</f>
        <v>1.3573799449461847</v>
      </c>
      <c r="K15" s="2">
        <f>K13*CPI!$R$7</f>
        <v>1.2495215634068291</v>
      </c>
      <c r="L15" s="2">
        <f>L13*CPI!$R$7</f>
        <v>1.1607753320571759</v>
      </c>
      <c r="M15" s="2">
        <f>M13*CPI!$R$7</f>
        <v>1.101044804118253</v>
      </c>
      <c r="N15" s="2">
        <f>N13*CPI!$R$7</f>
        <v>1.0514333460168057</v>
      </c>
      <c r="O15" s="2">
        <f>O13*CPI!$R$7</f>
        <v>1.0078833190021053</v>
      </c>
      <c r="P15" s="2">
        <f>P13*CPI!$R$7</f>
        <v>0.9830621023977667</v>
      </c>
      <c r="Q15" s="2">
        <f>Q13*CPI!$R$7</f>
        <v>0.9664252954492647</v>
      </c>
      <c r="R15" s="2">
        <f>R13*CPI!$R$7</f>
        <v>0.9522690591843842</v>
      </c>
      <c r="S15" s="2">
        <f>S13*CPI!$R$7</f>
        <v>0.93278185381818057</v>
      </c>
      <c r="T15" s="2">
        <f>T13*CPI!$R$7</f>
        <v>0.9161962665437724</v>
      </c>
      <c r="U15" s="2">
        <f>U13*CPI!$R$7</f>
        <v>0.90189231421966121</v>
      </c>
      <c r="V15" s="2">
        <f>V13*CPI!$R$7</f>
        <v>0.89244955098601375</v>
      </c>
      <c r="W15" s="2">
        <f>W13*CPI!$R$7</f>
        <v>0.87960248173746947</v>
      </c>
      <c r="X15" s="2">
        <f>X13*CPI!$R$7</f>
        <v>0.87091635190277583</v>
      </c>
      <c r="Y15" s="2">
        <f>Y13*CPI!$R$7</f>
        <v>0.86172523174008997</v>
      </c>
    </row>
    <row r="16" spans="1:16384" ht="15" x14ac:dyDescent="0.25">
      <c r="B16" s="18"/>
      <c r="C16" s="16"/>
      <c r="D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x14ac:dyDescent="0.3">
      <c r="B17" s="15" t="s">
        <v>114</v>
      </c>
      <c r="C17" s="16" t="s">
        <v>1</v>
      </c>
      <c r="D17" s="16" t="s">
        <v>2</v>
      </c>
      <c r="H17" s="2"/>
      <c r="I17" s="2"/>
      <c r="J17" s="11">
        <v>3.0684999999999998</v>
      </c>
      <c r="K17" s="17">
        <f>K18*$J$17/$J$18</f>
        <v>2.9334860000000003</v>
      </c>
      <c r="L17" s="17">
        <f t="shared" ref="L17:Y17" si="8">L18*$J$17/$J$18</f>
        <v>2.7984720000000003</v>
      </c>
      <c r="M17" s="17">
        <f t="shared" si="8"/>
        <v>2.6634580000000008</v>
      </c>
      <c r="N17" s="17">
        <f t="shared" si="8"/>
        <v>2.5284440000000004</v>
      </c>
      <c r="O17" s="17">
        <f t="shared" si="8"/>
        <v>2.3934299999999999</v>
      </c>
      <c r="P17" s="17">
        <f t="shared" si="8"/>
        <v>2.3934299999999999</v>
      </c>
      <c r="Q17" s="17">
        <f t="shared" si="8"/>
        <v>2.3934299999999999</v>
      </c>
      <c r="R17" s="17">
        <f t="shared" si="8"/>
        <v>2.3934299999999999</v>
      </c>
      <c r="S17" s="17">
        <f t="shared" si="8"/>
        <v>2.3934299999999999</v>
      </c>
      <c r="T17" s="17">
        <f t="shared" si="8"/>
        <v>2.3934299999999999</v>
      </c>
      <c r="U17" s="17">
        <f t="shared" si="8"/>
        <v>2.3934299999999999</v>
      </c>
      <c r="V17" s="17">
        <f t="shared" si="8"/>
        <v>2.3934299999999999</v>
      </c>
      <c r="W17" s="17">
        <f t="shared" si="8"/>
        <v>2.3934299999999999</v>
      </c>
      <c r="X17" s="17">
        <f t="shared" si="8"/>
        <v>2.3934299999999999</v>
      </c>
      <c r="Y17" s="17">
        <f t="shared" si="8"/>
        <v>2.3934299999999999</v>
      </c>
    </row>
    <row r="18" spans="2:25" x14ac:dyDescent="0.3">
      <c r="B18" s="18" t="s">
        <v>117</v>
      </c>
      <c r="C18" s="16" t="s">
        <v>4</v>
      </c>
      <c r="D18" s="16" t="s">
        <v>2</v>
      </c>
      <c r="H18" s="2"/>
      <c r="I18" s="2"/>
      <c r="J18" s="11">
        <v>2.3359299999999998</v>
      </c>
      <c r="K18" s="17">
        <f>J18-($J$18-$O$18)/5</f>
        <v>2.23314908</v>
      </c>
      <c r="L18" s="17">
        <f>K18-($J$18-$O$18)/5</f>
        <v>2.1303681600000002</v>
      </c>
      <c r="M18" s="17">
        <f>L18-($J$18-$O$18)/5</f>
        <v>2.0275872400000003</v>
      </c>
      <c r="N18" s="17">
        <f>M18-($J$18-$O$18)/5</f>
        <v>1.9248063200000003</v>
      </c>
      <c r="O18" s="11">
        <f>0.78*J18</f>
        <v>1.8220254</v>
      </c>
      <c r="P18" s="17">
        <f t="shared" ref="P18" si="9">O18</f>
        <v>1.8220254</v>
      </c>
      <c r="Q18" s="17">
        <f t="shared" ref="Q18" si="10">P18</f>
        <v>1.8220254</v>
      </c>
      <c r="R18" s="17">
        <f t="shared" ref="R18" si="11">Q18</f>
        <v>1.8220254</v>
      </c>
      <c r="S18" s="17">
        <f t="shared" ref="S18" si="12">R18</f>
        <v>1.8220254</v>
      </c>
      <c r="T18" s="17">
        <f t="shared" ref="T18" si="13">S18</f>
        <v>1.8220254</v>
      </c>
      <c r="U18" s="17">
        <f>T18</f>
        <v>1.8220254</v>
      </c>
      <c r="V18" s="17">
        <f>U18</f>
        <v>1.8220254</v>
      </c>
      <c r="W18" s="17">
        <f>V18</f>
        <v>1.8220254</v>
      </c>
      <c r="X18" s="17">
        <f>W18</f>
        <v>1.8220254</v>
      </c>
      <c r="Y18" s="17">
        <f>X18</f>
        <v>1.8220254</v>
      </c>
    </row>
    <row r="19" spans="2:25" x14ac:dyDescent="0.3">
      <c r="B19" s="15" t="s">
        <v>114</v>
      </c>
      <c r="C19" s="16" t="s">
        <v>1</v>
      </c>
      <c r="D19" s="16" t="s">
        <v>2</v>
      </c>
      <c r="H19" s="2"/>
      <c r="I19" s="2"/>
      <c r="J19" s="17">
        <f>J17*CPI!$R$13</f>
        <v>3.3565180505415162</v>
      </c>
      <c r="K19" s="17">
        <f>K17*CPI!$R$13</f>
        <v>3.2088312563176897</v>
      </c>
      <c r="L19" s="17">
        <f>L17*CPI!$R$13</f>
        <v>3.0611444620938633</v>
      </c>
      <c r="M19" s="17">
        <f>M17*CPI!$R$13</f>
        <v>2.9134576678700368</v>
      </c>
      <c r="N19" s="17">
        <f>N17*CPI!$R$13</f>
        <v>2.7657708736462099</v>
      </c>
      <c r="O19" s="17">
        <f>O17*CPI!$R$13</f>
        <v>2.6180840794223825</v>
      </c>
      <c r="P19" s="17">
        <f>P17*CPI!$R$13</f>
        <v>2.6180840794223825</v>
      </c>
      <c r="Q19" s="17">
        <f>Q17*CPI!$R$13</f>
        <v>2.6180840794223825</v>
      </c>
      <c r="R19" s="17">
        <f>R17*CPI!$R$13</f>
        <v>2.6180840794223825</v>
      </c>
      <c r="S19" s="17">
        <f>S17*CPI!$R$13</f>
        <v>2.6180840794223825</v>
      </c>
      <c r="T19" s="17">
        <f>T17*CPI!$R$13</f>
        <v>2.6180840794223825</v>
      </c>
      <c r="U19" s="17">
        <f>U17*CPI!$R$13</f>
        <v>2.6180840794223825</v>
      </c>
      <c r="V19" s="17">
        <f>V17*CPI!$R$13</f>
        <v>2.6180840794223825</v>
      </c>
      <c r="W19" s="17">
        <f>W17*CPI!$R$13</f>
        <v>2.6180840794223825</v>
      </c>
      <c r="X19" s="17">
        <f>X17*CPI!$R$13</f>
        <v>2.6180840794223825</v>
      </c>
      <c r="Y19" s="17">
        <f>Y17*CPI!$R$13</f>
        <v>2.6180840794223825</v>
      </c>
    </row>
    <row r="20" spans="2:25" x14ac:dyDescent="0.3">
      <c r="B20" s="18" t="s">
        <v>91</v>
      </c>
      <c r="C20" s="16" t="s">
        <v>4</v>
      </c>
      <c r="D20" s="16" t="s">
        <v>2</v>
      </c>
      <c r="G20" s="2"/>
      <c r="H20" s="2"/>
      <c r="I20" s="2"/>
      <c r="J20" s="17">
        <f>J18*CPI!$R$13</f>
        <v>2.5551869675090253</v>
      </c>
      <c r="K20" s="17">
        <f>K18*CPI!$R$13</f>
        <v>2.4427587409386282</v>
      </c>
      <c r="L20" s="17">
        <f>L18*CPI!$R$13</f>
        <v>2.3303305143682311</v>
      </c>
      <c r="M20" s="17">
        <f>M18*CPI!$R$13</f>
        <v>2.2179022877978345</v>
      </c>
      <c r="N20" s="17">
        <f>N18*CPI!$R$13</f>
        <v>2.105474061227437</v>
      </c>
      <c r="O20" s="17">
        <f>O18*CPI!$R$13</f>
        <v>1.9930458346570397</v>
      </c>
      <c r="P20" s="17">
        <f>P18*CPI!$R$13</f>
        <v>1.9930458346570397</v>
      </c>
      <c r="Q20" s="17">
        <f>Q18*CPI!$R$13</f>
        <v>1.9930458346570397</v>
      </c>
      <c r="R20" s="17">
        <f>R18*CPI!$R$13</f>
        <v>1.9930458346570397</v>
      </c>
      <c r="S20" s="17">
        <f>S18*CPI!$R$13</f>
        <v>1.9930458346570397</v>
      </c>
      <c r="T20" s="17">
        <f>T18*CPI!$R$13</f>
        <v>1.9930458346570397</v>
      </c>
      <c r="U20" s="17">
        <f>U18*CPI!$R$13</f>
        <v>1.9930458346570397</v>
      </c>
      <c r="V20" s="17">
        <f>V18*CPI!$R$13</f>
        <v>1.9930458346570397</v>
      </c>
      <c r="W20" s="17">
        <f>W18*CPI!$R$13</f>
        <v>1.9930458346570397</v>
      </c>
      <c r="X20" s="17">
        <f>X18*CPI!$R$13</f>
        <v>1.9930458346570397</v>
      </c>
      <c r="Y20" s="17">
        <f>Y18*CPI!$R$13</f>
        <v>1.9930458346570397</v>
      </c>
    </row>
    <row r="21" spans="2:25" x14ac:dyDescent="0.3">
      <c r="B21" s="15" t="s">
        <v>111</v>
      </c>
      <c r="C21" s="16" t="s">
        <v>1</v>
      </c>
      <c r="D21" s="16" t="s">
        <v>2</v>
      </c>
      <c r="G21" s="2"/>
      <c r="H21" s="2"/>
      <c r="I21" s="2"/>
      <c r="J21" s="2">
        <f t="shared" ref="J21:Y21" si="14">J19/$D$39</f>
        <v>3.7294645006016847</v>
      </c>
      <c r="K21" s="2">
        <f t="shared" si="14"/>
        <v>3.5653680625752107</v>
      </c>
      <c r="L21" s="2">
        <f t="shared" si="14"/>
        <v>3.4012716245487367</v>
      </c>
      <c r="M21" s="2">
        <f t="shared" si="14"/>
        <v>3.2371751865222631</v>
      </c>
      <c r="N21" s="2">
        <f t="shared" si="14"/>
        <v>3.0730787484957887</v>
      </c>
      <c r="O21" s="2">
        <f t="shared" si="14"/>
        <v>2.9089823104693138</v>
      </c>
      <c r="P21" s="2">
        <f t="shared" si="14"/>
        <v>2.9089823104693138</v>
      </c>
      <c r="Q21" s="2">
        <f t="shared" si="14"/>
        <v>2.9089823104693138</v>
      </c>
      <c r="R21" s="2">
        <f t="shared" si="14"/>
        <v>2.9089823104693138</v>
      </c>
      <c r="S21" s="2">
        <f t="shared" si="14"/>
        <v>2.9089823104693138</v>
      </c>
      <c r="T21" s="2">
        <f t="shared" si="14"/>
        <v>2.9089823104693138</v>
      </c>
      <c r="U21" s="2">
        <f t="shared" si="14"/>
        <v>2.9089823104693138</v>
      </c>
      <c r="V21" s="2">
        <f t="shared" si="14"/>
        <v>2.9089823104693138</v>
      </c>
      <c r="W21" s="2">
        <f t="shared" si="14"/>
        <v>2.9089823104693138</v>
      </c>
      <c r="X21" s="2">
        <f t="shared" si="14"/>
        <v>2.9089823104693138</v>
      </c>
      <c r="Y21" s="2">
        <f t="shared" si="14"/>
        <v>2.9089823104693138</v>
      </c>
    </row>
    <row r="22" spans="2:25" x14ac:dyDescent="0.3">
      <c r="B22" s="18" t="s">
        <v>91</v>
      </c>
      <c r="C22" s="16" t="s">
        <v>4</v>
      </c>
      <c r="D22" s="16" t="s">
        <v>2</v>
      </c>
      <c r="G22" s="2"/>
      <c r="H22" s="2"/>
      <c r="I22" s="2"/>
      <c r="J22" s="2">
        <f t="shared" ref="J22:Y22" si="15">J20/$D$39</f>
        <v>2.8390966305655838</v>
      </c>
      <c r="K22" s="2">
        <f t="shared" si="15"/>
        <v>2.7141763788206981</v>
      </c>
      <c r="L22" s="2">
        <f t="shared" si="15"/>
        <v>2.5892561270758123</v>
      </c>
      <c r="M22" s="2">
        <f t="shared" si="15"/>
        <v>2.464335875330927</v>
      </c>
      <c r="N22" s="2">
        <f t="shared" si="15"/>
        <v>2.3394156235860408</v>
      </c>
      <c r="O22" s="2">
        <f t="shared" si="15"/>
        <v>2.2144953718411551</v>
      </c>
      <c r="P22" s="2">
        <f t="shared" si="15"/>
        <v>2.2144953718411551</v>
      </c>
      <c r="Q22" s="2">
        <f t="shared" si="15"/>
        <v>2.2144953718411551</v>
      </c>
      <c r="R22" s="2">
        <f t="shared" si="15"/>
        <v>2.2144953718411551</v>
      </c>
      <c r="S22" s="2">
        <f t="shared" si="15"/>
        <v>2.2144953718411551</v>
      </c>
      <c r="T22" s="2">
        <f t="shared" si="15"/>
        <v>2.2144953718411551</v>
      </c>
      <c r="U22" s="2">
        <f t="shared" si="15"/>
        <v>2.2144953718411551</v>
      </c>
      <c r="V22" s="2">
        <f t="shared" si="15"/>
        <v>2.2144953718411551</v>
      </c>
      <c r="W22" s="2">
        <f t="shared" si="15"/>
        <v>2.2144953718411551</v>
      </c>
      <c r="X22" s="2">
        <f t="shared" si="15"/>
        <v>2.2144953718411551</v>
      </c>
      <c r="Y22" s="2">
        <f t="shared" si="15"/>
        <v>2.2144953718411551</v>
      </c>
    </row>
    <row r="23" spans="2:25" x14ac:dyDescent="0.3">
      <c r="B23" s="3"/>
    </row>
    <row r="24" spans="2:25" x14ac:dyDescent="0.3">
      <c r="Q24" s="1"/>
      <c r="R24" s="1"/>
      <c r="S24" s="1"/>
      <c r="T24" s="1"/>
      <c r="U24" s="1"/>
      <c r="V24" s="1"/>
      <c r="W24" s="1"/>
      <c r="X24" s="1"/>
      <c r="Y24" s="1"/>
    </row>
    <row r="25" spans="2:25" x14ac:dyDescent="0.3">
      <c r="B25" s="1"/>
      <c r="C25" s="3"/>
      <c r="F25" t="s">
        <v>84</v>
      </c>
      <c r="G25" t="s">
        <v>85</v>
      </c>
      <c r="H25" t="s">
        <v>86</v>
      </c>
      <c r="I25" t="s">
        <v>88</v>
      </c>
      <c r="J25" t="s">
        <v>113</v>
      </c>
      <c r="R25" s="1"/>
      <c r="S25" s="1"/>
      <c r="T25" s="1"/>
      <c r="U25" s="1"/>
      <c r="V25" s="1"/>
      <c r="W25" s="1"/>
      <c r="X25" s="1"/>
      <c r="Y25" s="1"/>
    </row>
    <row r="26" spans="2:25" x14ac:dyDescent="0.3">
      <c r="B26" s="1" t="s">
        <v>8</v>
      </c>
      <c r="C26" s="3" t="s">
        <v>82</v>
      </c>
      <c r="F26" s="14">
        <v>2.6859999999999999</v>
      </c>
      <c r="G26" s="14">
        <v>2.512</v>
      </c>
      <c r="H26" s="29">
        <v>1.46</v>
      </c>
      <c r="R26" s="1"/>
      <c r="S26" s="1"/>
      <c r="T26" s="1"/>
      <c r="U26" s="1"/>
      <c r="V26" s="1"/>
      <c r="W26" s="1"/>
      <c r="X26" s="1"/>
      <c r="Y26" s="1"/>
    </row>
    <row r="27" spans="2:25" x14ac:dyDescent="0.3">
      <c r="C27" s="3" t="s">
        <v>6</v>
      </c>
      <c r="F27" s="14">
        <v>3.0169999999999999</v>
      </c>
      <c r="G27" s="14">
        <v>2.8220000000000001</v>
      </c>
      <c r="H27" s="30">
        <v>1.64</v>
      </c>
      <c r="J27" s="2"/>
      <c r="R27" s="1"/>
      <c r="S27" s="1"/>
      <c r="T27" s="1"/>
      <c r="U27" s="1"/>
      <c r="V27" s="1"/>
      <c r="W27" s="1"/>
      <c r="X27" s="1"/>
      <c r="Y27" s="1"/>
    </row>
    <row r="28" spans="2:25" x14ac:dyDescent="0.3">
      <c r="C28" s="3" t="s">
        <v>83</v>
      </c>
      <c r="F28" s="2">
        <f>F27*CPI!$I$9</f>
        <v>3.201714285714286</v>
      </c>
      <c r="G28" s="2">
        <f>G27*CPI!$I$9</f>
        <v>2.9947755102040818</v>
      </c>
      <c r="H28" s="2">
        <f>H27*CPI!$I$9*H35</f>
        <v>2.8055379591836735</v>
      </c>
      <c r="J28" s="2"/>
      <c r="R28" s="1"/>
      <c r="S28" s="1"/>
      <c r="T28" s="1"/>
      <c r="U28" s="1"/>
      <c r="V28" s="1"/>
      <c r="W28" s="1"/>
      <c r="X28" s="1"/>
      <c r="Y28" s="1"/>
    </row>
    <row r="29" spans="2:25" x14ac:dyDescent="0.3">
      <c r="C29" s="3" t="s">
        <v>90</v>
      </c>
      <c r="F29" s="2">
        <f>F27*CPI!$M$9</f>
        <v>3.3453809523809519</v>
      </c>
      <c r="G29" s="2">
        <f>G27*CPI!$M$9</f>
        <v>3.1291564625850339</v>
      </c>
      <c r="H29" s="2">
        <f>H27*CPI!$M$9*H35</f>
        <v>2.9314274829931968</v>
      </c>
      <c r="R29" s="1"/>
      <c r="S29" s="1"/>
      <c r="T29" s="1"/>
      <c r="U29" s="1"/>
      <c r="V29" s="1"/>
      <c r="W29" s="1"/>
      <c r="X29" s="1"/>
      <c r="Y29" s="1"/>
    </row>
    <row r="30" spans="2:25" x14ac:dyDescent="0.3">
      <c r="C30" s="3" t="s">
        <v>91</v>
      </c>
      <c r="F30" s="31">
        <v>3.55</v>
      </c>
      <c r="G30" s="31">
        <v>3.32</v>
      </c>
      <c r="H30" s="31">
        <f>1.93*H35</f>
        <v>3.1111599999999999</v>
      </c>
      <c r="I30" s="31">
        <f>1.8*I35</f>
        <v>2.9016000000000002</v>
      </c>
      <c r="J30" s="31">
        <f>1.25*J35</f>
        <v>2.0150000000000001</v>
      </c>
      <c r="R30" s="1"/>
      <c r="S30" s="1"/>
      <c r="T30" s="1"/>
      <c r="U30" s="1"/>
      <c r="V30" s="1"/>
      <c r="W30" s="1"/>
      <c r="X30" s="1"/>
      <c r="Y30" s="1"/>
    </row>
    <row r="31" spans="2:25" x14ac:dyDescent="0.3">
      <c r="E31" s="2"/>
      <c r="R31" s="1"/>
      <c r="S31" s="1"/>
      <c r="T31" s="1"/>
      <c r="U31" s="1"/>
      <c r="V31" s="1"/>
      <c r="W31" s="1"/>
      <c r="X31" s="1"/>
      <c r="Y31" s="1"/>
    </row>
    <row r="32" spans="2:25" x14ac:dyDescent="0.3">
      <c r="D32" t="s">
        <v>157</v>
      </c>
      <c r="E32" s="2"/>
      <c r="H32" s="35">
        <f>1-H33</f>
        <v>0.64</v>
      </c>
      <c r="I32" s="35">
        <f>1-I33</f>
        <v>0.64</v>
      </c>
      <c r="J32" s="35">
        <f>1-J33</f>
        <v>0.64</v>
      </c>
      <c r="R32" s="1"/>
      <c r="S32" s="1"/>
      <c r="T32" s="1"/>
      <c r="U32" s="1"/>
      <c r="V32" s="1"/>
      <c r="W32" s="1"/>
      <c r="X32" s="1"/>
      <c r="Y32" s="1"/>
    </row>
    <row r="33" spans="2:25" x14ac:dyDescent="0.3">
      <c r="D33" t="s">
        <v>158</v>
      </c>
      <c r="E33" s="2"/>
      <c r="H33" s="34">
        <v>0.36</v>
      </c>
      <c r="I33" s="34">
        <v>0.36</v>
      </c>
      <c r="J33" s="34">
        <v>0.36</v>
      </c>
      <c r="R33" s="1"/>
      <c r="S33" s="1"/>
      <c r="T33" s="1"/>
      <c r="U33" s="1"/>
      <c r="V33" s="1"/>
      <c r="W33" s="1"/>
      <c r="X33" s="1"/>
      <c r="Y33" s="1"/>
    </row>
    <row r="34" spans="2:25" x14ac:dyDescent="0.3">
      <c r="D34" t="s">
        <v>154</v>
      </c>
      <c r="E34" s="2"/>
      <c r="H34" s="36">
        <v>2.7</v>
      </c>
      <c r="I34" s="36">
        <v>2.7</v>
      </c>
      <c r="J34" s="36">
        <v>2.7</v>
      </c>
      <c r="R34" s="1"/>
      <c r="S34" s="1"/>
      <c r="T34" s="1"/>
      <c r="U34" s="1"/>
      <c r="V34" s="1"/>
      <c r="W34" s="1"/>
      <c r="X34" s="1"/>
      <c r="Y34" s="1"/>
    </row>
    <row r="35" spans="2:25" x14ac:dyDescent="0.3">
      <c r="D35" t="s">
        <v>155</v>
      </c>
      <c r="E35" s="2"/>
      <c r="H35" s="2">
        <f>H34*H33+1*H32</f>
        <v>1.6120000000000001</v>
      </c>
      <c r="I35" s="2">
        <f>I34*I33+1*I32</f>
        <v>1.6120000000000001</v>
      </c>
      <c r="J35" s="2">
        <f>J34*J33+1*J32</f>
        <v>1.6120000000000001</v>
      </c>
      <c r="R35" s="1"/>
      <c r="S35" s="1"/>
      <c r="T35" s="1"/>
      <c r="U35" s="1"/>
      <c r="V35" s="1"/>
      <c r="W35" s="1"/>
      <c r="X35" s="1"/>
      <c r="Y35" s="1"/>
    </row>
    <row r="36" spans="2:25" x14ac:dyDescent="0.3">
      <c r="E36" s="2"/>
      <c r="R36" s="1"/>
      <c r="S36" s="1"/>
      <c r="T36" s="1"/>
      <c r="U36" s="1"/>
      <c r="V36" s="1"/>
      <c r="W36" s="1"/>
      <c r="X36" s="1"/>
      <c r="Y36" s="1"/>
    </row>
    <row r="37" spans="2:25" x14ac:dyDescent="0.3">
      <c r="E37" s="2"/>
      <c r="P37" s="1"/>
      <c r="Q37" s="1"/>
      <c r="R37" s="1"/>
      <c r="S37" s="1"/>
      <c r="T37" s="1"/>
      <c r="U37" s="1"/>
      <c r="V37" s="1"/>
      <c r="W37" s="1"/>
      <c r="X37" s="1"/>
      <c r="Y37" s="1"/>
    </row>
    <row r="39" spans="2:25" x14ac:dyDescent="0.3">
      <c r="B39" t="s">
        <v>121</v>
      </c>
      <c r="D39" s="4">
        <v>0.9</v>
      </c>
    </row>
    <row r="42" spans="2:25" x14ac:dyDescent="0.3">
      <c r="B42" s="1" t="s">
        <v>0</v>
      </c>
    </row>
    <row r="44" spans="2:25" x14ac:dyDescent="0.3">
      <c r="B44" t="s">
        <v>10</v>
      </c>
      <c r="D44" s="5">
        <v>30</v>
      </c>
    </row>
    <row r="45" spans="2:25" x14ac:dyDescent="0.3">
      <c r="B45" t="s">
        <v>11</v>
      </c>
      <c r="D45" s="4">
        <v>0.08</v>
      </c>
    </row>
    <row r="46" spans="2:25" x14ac:dyDescent="0.3">
      <c r="B46" t="s">
        <v>12</v>
      </c>
      <c r="D46" s="6">
        <v>8760</v>
      </c>
    </row>
    <row r="47" spans="2:25" x14ac:dyDescent="0.3">
      <c r="B47" t="s">
        <v>54</v>
      </c>
      <c r="D47" s="4">
        <v>0.25</v>
      </c>
      <c r="E47" s="7">
        <f>(-PMT($D$45,$D$44,E57)+E66)/$D$46/$D47</f>
        <v>1.4223056801829406</v>
      </c>
      <c r="F47" s="7">
        <f t="shared" ref="F47:Y55" si="16">(-PMT($D$45,$D$44,F57)+F66)/$D$46/$D47</f>
        <v>1.3247949708289455</v>
      </c>
      <c r="G47" s="7">
        <f t="shared" si="16"/>
        <v>1.1394348482541066</v>
      </c>
      <c r="H47" s="7">
        <f t="shared" si="16"/>
        <v>1.009941274010866</v>
      </c>
      <c r="I47" s="7">
        <f t="shared" si="16"/>
        <v>0.90911054743293152</v>
      </c>
      <c r="J47" s="7">
        <f t="shared" si="16"/>
        <v>0.76875324600359485</v>
      </c>
      <c r="K47" s="7">
        <f t="shared" si="16"/>
        <v>0.70252977173092324</v>
      </c>
      <c r="L47" s="7">
        <f t="shared" si="16"/>
        <v>0.64804087912283348</v>
      </c>
      <c r="M47" s="7">
        <f t="shared" si="16"/>
        <v>0.61136720551673507</v>
      </c>
      <c r="N47" s="7">
        <f t="shared" si="16"/>
        <v>0.58090649330947741</v>
      </c>
      <c r="O47" s="7">
        <f t="shared" si="16"/>
        <v>0.55416741144656412</v>
      </c>
      <c r="P47" s="7">
        <f t="shared" si="16"/>
        <v>0.53892754621074079</v>
      </c>
      <c r="Q47" s="7">
        <f t="shared" si="16"/>
        <v>0.52871278921912446</v>
      </c>
      <c r="R47" s="7">
        <f t="shared" si="16"/>
        <v>0.52002106647393287</v>
      </c>
      <c r="S47" s="7">
        <f t="shared" si="16"/>
        <v>0.50805620639725768</v>
      </c>
      <c r="T47" s="7">
        <f t="shared" si="16"/>
        <v>0.49787289753902902</v>
      </c>
      <c r="U47" s="7">
        <f t="shared" si="16"/>
        <v>0.48909047928637184</v>
      </c>
      <c r="V47" s="7">
        <f t="shared" si="16"/>
        <v>0.48329276028538509</v>
      </c>
      <c r="W47" s="7">
        <f t="shared" si="16"/>
        <v>0.4754048470076418</v>
      </c>
      <c r="X47" s="7">
        <f t="shared" si="16"/>
        <v>0.47007168988598563</v>
      </c>
      <c r="Y47" s="7">
        <f t="shared" si="16"/>
        <v>0.46442847606297311</v>
      </c>
    </row>
    <row r="48" spans="2:25" x14ac:dyDescent="0.3">
      <c r="B48" s="8" t="s">
        <v>55</v>
      </c>
      <c r="D48" s="4">
        <v>0.312</v>
      </c>
      <c r="E48" s="7">
        <f t="shared" ref="E48:T55" si="17">(-PMT($D$45,$D$44,E58)+E67)/$D$46/$D48</f>
        <v>1.5300606929789058</v>
      </c>
      <c r="F48" s="7">
        <f t="shared" si="17"/>
        <v>1.4264908348296204</v>
      </c>
      <c r="G48" s="7">
        <f t="shared" si="17"/>
        <v>1.2296127510909787</v>
      </c>
      <c r="H48" s="7">
        <f t="shared" si="17"/>
        <v>1.0920726674994632</v>
      </c>
      <c r="I48" s="7">
        <f t="shared" si="17"/>
        <v>0.98497649193115178</v>
      </c>
      <c r="J48" s="7">
        <f t="shared" si="17"/>
        <v>0.8358976277165584</v>
      </c>
      <c r="K48" s="7">
        <f t="shared" si="17"/>
        <v>0.7655591399544196</v>
      </c>
      <c r="L48" s="7">
        <f t="shared" si="17"/>
        <v>0.70768440070250693</v>
      </c>
      <c r="M48" s="7">
        <f t="shared" si="17"/>
        <v>0.66873188770818748</v>
      </c>
      <c r="N48" s="7">
        <f t="shared" si="17"/>
        <v>0.63637839891364978</v>
      </c>
      <c r="O48" s="7">
        <f t="shared" si="17"/>
        <v>0.60797779621133152</v>
      </c>
      <c r="P48" s="7">
        <f t="shared" si="17"/>
        <v>0.59179095180064845</v>
      </c>
      <c r="Q48" s="7">
        <f t="shared" si="17"/>
        <v>0.58094146727059059</v>
      </c>
      <c r="R48" s="7">
        <f t="shared" si="17"/>
        <v>0.57170965573156873</v>
      </c>
      <c r="S48" s="7">
        <f t="shared" si="17"/>
        <v>0.55900131970235789</v>
      </c>
      <c r="T48" s="7">
        <f t="shared" si="17"/>
        <v>0.54818523743893921</v>
      </c>
      <c r="U48" s="7">
        <f t="shared" si="16"/>
        <v>0.53885709472865218</v>
      </c>
      <c r="V48" s="7">
        <f t="shared" si="16"/>
        <v>0.53269911537951509</v>
      </c>
      <c r="W48" s="7">
        <f t="shared" si="16"/>
        <v>0.52432106065422379</v>
      </c>
      <c r="X48" s="7">
        <f t="shared" si="16"/>
        <v>0.51865651026548076</v>
      </c>
      <c r="Y48" s="7">
        <f t="shared" si="16"/>
        <v>0.51266263678196722</v>
      </c>
    </row>
    <row r="49" spans="2:25" x14ac:dyDescent="0.3">
      <c r="B49" s="8" t="s">
        <v>56</v>
      </c>
      <c r="D49" s="4">
        <v>0.36299999999999999</v>
      </c>
      <c r="E49" s="7">
        <f t="shared" si="17"/>
        <v>1.5141703006766993</v>
      </c>
      <c r="F49" s="7">
        <f t="shared" si="16"/>
        <v>1.4122578150166301</v>
      </c>
      <c r="G49" s="7">
        <f t="shared" si="16"/>
        <v>1.2185302648941252</v>
      </c>
      <c r="H49" s="7">
        <f t="shared" si="16"/>
        <v>1.0831911609581042</v>
      </c>
      <c r="I49" s="7">
        <f t="shared" si="16"/>
        <v>0.97780878763166967</v>
      </c>
      <c r="J49" s="7">
        <f t="shared" si="16"/>
        <v>0.8311155519453749</v>
      </c>
      <c r="K49" s="7">
        <f t="shared" si="16"/>
        <v>0.7619026530044738</v>
      </c>
      <c r="L49" s="7">
        <f t="shared" si="16"/>
        <v>0.70495405193958449</v>
      </c>
      <c r="M49" s="7">
        <f t="shared" si="16"/>
        <v>0.66662487496769673</v>
      </c>
      <c r="N49" s="7">
        <f t="shared" si="16"/>
        <v>0.63478912157626188</v>
      </c>
      <c r="O49" s="7">
        <f t="shared" si="16"/>
        <v>0.60684299837634958</v>
      </c>
      <c r="P49" s="7">
        <f t="shared" si="16"/>
        <v>0.59091518329227632</v>
      </c>
      <c r="Q49" s="7">
        <f t="shared" si="16"/>
        <v>0.58023931720201949</v>
      </c>
      <c r="R49" s="7">
        <f t="shared" si="16"/>
        <v>0.5711552373558263</v>
      </c>
      <c r="S49" s="7">
        <f t="shared" si="16"/>
        <v>0.55865026596276401</v>
      </c>
      <c r="T49" s="7">
        <f t="shared" si="16"/>
        <v>0.54800726762071805</v>
      </c>
      <c r="U49" s="7">
        <f t="shared" si="16"/>
        <v>0.53882839813895289</v>
      </c>
      <c r="V49" s="7">
        <f t="shared" si="16"/>
        <v>0.53276896160666232</v>
      </c>
      <c r="W49" s="7">
        <f t="shared" si="16"/>
        <v>0.52452497636512796</v>
      </c>
      <c r="X49" s="7">
        <f t="shared" si="16"/>
        <v>0.51895107271613961</v>
      </c>
      <c r="Y49" s="7">
        <f t="shared" si="16"/>
        <v>0.51305311595195857</v>
      </c>
    </row>
    <row r="50" spans="2:25" x14ac:dyDescent="0.3">
      <c r="B50" s="8" t="s">
        <v>57</v>
      </c>
      <c r="D50" s="4">
        <v>0.437</v>
      </c>
      <c r="E50" s="7">
        <f t="shared" si="17"/>
        <v>1.4695210344931016</v>
      </c>
      <c r="F50" s="7">
        <f t="shared" si="16"/>
        <v>1.3709782300251967</v>
      </c>
      <c r="G50" s="7">
        <f t="shared" si="16"/>
        <v>1.1836561765189679</v>
      </c>
      <c r="H50" s="7">
        <f t="shared" si="16"/>
        <v>1.0527919868208229</v>
      </c>
      <c r="I50" s="7">
        <f t="shared" si="16"/>
        <v>0.95089402464463912</v>
      </c>
      <c r="J50" s="7">
        <f t="shared" si="16"/>
        <v>0.80905112141867319</v>
      </c>
      <c r="K50" s="7">
        <f t="shared" si="16"/>
        <v>0.74212670952924331</v>
      </c>
      <c r="L50" s="7">
        <f t="shared" si="16"/>
        <v>0.68706108314292769</v>
      </c>
      <c r="M50" s="7">
        <f t="shared" si="16"/>
        <v>0.64999923966719397</v>
      </c>
      <c r="N50" s="7">
        <f t="shared" si="16"/>
        <v>0.61921611823490219</v>
      </c>
      <c r="O50" s="7">
        <f t="shared" si="16"/>
        <v>0.59219401847658026</v>
      </c>
      <c r="P50" s="7">
        <f t="shared" si="16"/>
        <v>0.57679284797951169</v>
      </c>
      <c r="Q50" s="7">
        <f t="shared" si="16"/>
        <v>0.56646997362467777</v>
      </c>
      <c r="R50" s="7">
        <f t="shared" si="16"/>
        <v>0.5576862539630838</v>
      </c>
      <c r="S50" s="7">
        <f t="shared" si="16"/>
        <v>0.54559475268252888</v>
      </c>
      <c r="T50" s="7">
        <f t="shared" si="16"/>
        <v>0.53530365932159629</v>
      </c>
      <c r="U50" s="7">
        <f t="shared" si="16"/>
        <v>0.5264282841924387</v>
      </c>
      <c r="V50" s="7">
        <f t="shared" si="16"/>
        <v>0.5205691996502475</v>
      </c>
      <c r="W50" s="7">
        <f t="shared" si="16"/>
        <v>0.5125977973197956</v>
      </c>
      <c r="X50" s="7">
        <f t="shared" si="16"/>
        <v>0.50720819177884857</v>
      </c>
      <c r="Y50" s="7">
        <f t="shared" si="16"/>
        <v>0.50150524776361316</v>
      </c>
    </row>
    <row r="51" spans="2:25" x14ac:dyDescent="0.3">
      <c r="B51" s="8" t="s">
        <v>58</v>
      </c>
      <c r="D51" s="4">
        <v>0.29199999999999998</v>
      </c>
      <c r="E51" s="7">
        <f t="shared" si="17"/>
        <v>1.2224417844583979</v>
      </c>
      <c r="F51" s="7">
        <f t="shared" si="16"/>
        <v>1.1370344388097287</v>
      </c>
      <c r="G51" s="7">
        <f t="shared" si="16"/>
        <v>0.97468185043138889</v>
      </c>
      <c r="H51" s="7">
        <f t="shared" si="16"/>
        <v>0.86126146278428539</v>
      </c>
      <c r="I51" s="7">
        <f t="shared" si="16"/>
        <v>0.7729461918371221</v>
      </c>
      <c r="J51" s="7">
        <f t="shared" si="16"/>
        <v>0.65001052008468629</v>
      </c>
      <c r="K51" s="7">
        <f t="shared" si="16"/>
        <v>0.59200693058428733</v>
      </c>
      <c r="L51" s="7">
        <f t="shared" si="16"/>
        <v>0.54428138622281852</v>
      </c>
      <c r="M51" s="7">
        <f t="shared" si="16"/>
        <v>0.51215977477487351</v>
      </c>
      <c r="N51" s="7">
        <f t="shared" si="16"/>
        <v>0.48547995064657806</v>
      </c>
      <c r="O51" s="7">
        <f t="shared" si="16"/>
        <v>0.46205981533914947</v>
      </c>
      <c r="P51" s="7">
        <f t="shared" si="16"/>
        <v>0.44871157444891152</v>
      </c>
      <c r="Q51" s="7">
        <f t="shared" si="16"/>
        <v>0.4397647081315616</v>
      </c>
      <c r="R51" s="7">
        <f t="shared" si="16"/>
        <v>0.4321518318259851</v>
      </c>
      <c r="S51" s="7">
        <f t="shared" si="16"/>
        <v>0.42167209122132204</v>
      </c>
      <c r="T51" s="7">
        <f t="shared" si="16"/>
        <v>0.41275276958717722</v>
      </c>
      <c r="U51" s="7">
        <f t="shared" si="16"/>
        <v>0.40506045521160611</v>
      </c>
      <c r="V51" s="7">
        <f t="shared" si="16"/>
        <v>0.39998236897911321</v>
      </c>
      <c r="W51" s="7">
        <f t="shared" si="16"/>
        <v>0.39307353055283062</v>
      </c>
      <c r="X51" s="7">
        <f t="shared" si="16"/>
        <v>0.38840234318576539</v>
      </c>
      <c r="Y51" s="7">
        <f t="shared" si="16"/>
        <v>0.38345958441860595</v>
      </c>
    </row>
    <row r="52" spans="2:25" x14ac:dyDescent="0.3">
      <c r="B52" s="8" t="s">
        <v>59</v>
      </c>
      <c r="D52" s="4">
        <v>0.36</v>
      </c>
      <c r="E52" s="7">
        <f t="shared" si="17"/>
        <v>1.1800817299750954</v>
      </c>
      <c r="F52" s="7">
        <f t="shared" si="16"/>
        <v>1.0979611427098996</v>
      </c>
      <c r="G52" s="7">
        <f t="shared" si="16"/>
        <v>0.941856421267107</v>
      </c>
      <c r="H52" s="7">
        <f t="shared" si="16"/>
        <v>0.83280082691880775</v>
      </c>
      <c r="I52" s="7">
        <f t="shared" si="16"/>
        <v>0.74788422098072249</v>
      </c>
      <c r="J52" s="7">
        <f t="shared" si="16"/>
        <v>0.62967952226920554</v>
      </c>
      <c r="K52" s="7">
        <f t="shared" si="16"/>
        <v>0.5739081035805097</v>
      </c>
      <c r="L52" s="7">
        <f t="shared" si="16"/>
        <v>0.52801919671016684</v>
      </c>
      <c r="M52" s="7">
        <f t="shared" si="16"/>
        <v>0.49713373157862306</v>
      </c>
      <c r="N52" s="7">
        <f t="shared" si="16"/>
        <v>0.47148063571306975</v>
      </c>
      <c r="O52" s="7">
        <f t="shared" si="16"/>
        <v>0.44896178501388112</v>
      </c>
      <c r="P52" s="7">
        <f t="shared" si="16"/>
        <v>0.43612722877591037</v>
      </c>
      <c r="Q52" s="7">
        <f t="shared" si="16"/>
        <v>0.42752466759591196</v>
      </c>
      <c r="R52" s="7">
        <f t="shared" si="16"/>
        <v>0.42020476006052321</v>
      </c>
      <c r="S52" s="7">
        <f t="shared" si="16"/>
        <v>0.41012831468799033</v>
      </c>
      <c r="T52" s="7">
        <f t="shared" si="16"/>
        <v>0.40155223818028363</v>
      </c>
      <c r="U52" s="7">
        <f t="shared" si="16"/>
        <v>0.3941559496157267</v>
      </c>
      <c r="V52" s="7">
        <f t="shared" si="16"/>
        <v>0.3892732850108454</v>
      </c>
      <c r="W52" s="7">
        <f t="shared" si="16"/>
        <v>0.38263032163834404</v>
      </c>
      <c r="X52" s="7">
        <f t="shared" si="16"/>
        <v>0.37813889707883214</v>
      </c>
      <c r="Y52" s="7">
        <f t="shared" si="16"/>
        <v>0.3733863520888609</v>
      </c>
    </row>
    <row r="53" spans="2:25" x14ac:dyDescent="0.3">
      <c r="B53" s="8" t="s">
        <v>60</v>
      </c>
      <c r="D53" s="4">
        <v>0.41</v>
      </c>
      <c r="E53" s="7">
        <f t="shared" si="17"/>
        <v>1.1566027131426062</v>
      </c>
      <c r="F53" s="7">
        <f t="shared" si="16"/>
        <v>1.0766333811238415</v>
      </c>
      <c r="G53" s="7">
        <f t="shared" si="16"/>
        <v>0.9246180252369971</v>
      </c>
      <c r="H53" s="7">
        <f t="shared" si="16"/>
        <v>0.81841928356483373</v>
      </c>
      <c r="I53" s="7">
        <f t="shared" si="16"/>
        <v>0.73572717820713907</v>
      </c>
      <c r="J53" s="7">
        <f t="shared" si="16"/>
        <v>0.62061900482166221</v>
      </c>
      <c r="K53" s="7">
        <f t="shared" si="16"/>
        <v>0.56630859074886764</v>
      </c>
      <c r="L53" s="7">
        <f t="shared" si="16"/>
        <v>0.52162180328542862</v>
      </c>
      <c r="M53" s="7">
        <f t="shared" si="16"/>
        <v>0.49154542295363346</v>
      </c>
      <c r="N53" s="7">
        <f t="shared" si="16"/>
        <v>0.46656434319154233</v>
      </c>
      <c r="O53" s="7">
        <f t="shared" si="16"/>
        <v>0.44463540298037524</v>
      </c>
      <c r="P53" s="7">
        <f t="shared" si="16"/>
        <v>0.43213706458207241</v>
      </c>
      <c r="Q53" s="7">
        <f t="shared" si="16"/>
        <v>0.42375985864474214</v>
      </c>
      <c r="R53" s="7">
        <f t="shared" si="16"/>
        <v>0.41663170557693963</v>
      </c>
      <c r="S53" s="7">
        <f t="shared" si="16"/>
        <v>0.40681922575427587</v>
      </c>
      <c r="T53" s="7">
        <f t="shared" si="16"/>
        <v>0.39846781068891152</v>
      </c>
      <c r="U53" s="7">
        <f t="shared" si="16"/>
        <v>0.39126527749202195</v>
      </c>
      <c r="V53" s="7">
        <f t="shared" si="16"/>
        <v>0.3865105206164644</v>
      </c>
      <c r="W53" s="7">
        <f t="shared" si="16"/>
        <v>0.38004157828159618</v>
      </c>
      <c r="X53" s="7">
        <f t="shared" si="16"/>
        <v>0.37566781241120689</v>
      </c>
      <c r="Y53" s="7">
        <f t="shared" si="16"/>
        <v>0.37103976649855663</v>
      </c>
    </row>
    <row r="54" spans="2:25" x14ac:dyDescent="0.3">
      <c r="B54" s="8" t="s">
        <v>61</v>
      </c>
      <c r="D54" s="4">
        <v>0.46800000000000003</v>
      </c>
      <c r="E54" s="7">
        <f t="shared" si="17"/>
        <v>1.0941173637185475</v>
      </c>
      <c r="F54" s="7">
        <f t="shared" si="16"/>
        <v>1.0183284964760526</v>
      </c>
      <c r="G54" s="7">
        <f t="shared" si="16"/>
        <v>0.87425987247622627</v>
      </c>
      <c r="H54" s="7">
        <f t="shared" si="16"/>
        <v>0.77361276025546921</v>
      </c>
      <c r="I54" s="7">
        <f t="shared" si="16"/>
        <v>0.69524345496370854</v>
      </c>
      <c r="J54" s="7">
        <f t="shared" si="16"/>
        <v>0.58615265914224379</v>
      </c>
      <c r="K54" s="7">
        <f t="shared" si="16"/>
        <v>0.53468136810929978</v>
      </c>
      <c r="L54" s="7">
        <f t="shared" si="16"/>
        <v>0.49233062042810782</v>
      </c>
      <c r="M54" s="7">
        <f t="shared" si="16"/>
        <v>0.46382650843219497</v>
      </c>
      <c r="N54" s="7">
        <f t="shared" si="16"/>
        <v>0.44015133583954347</v>
      </c>
      <c r="O54" s="7">
        <f t="shared" si="16"/>
        <v>0.4193687496095776</v>
      </c>
      <c r="P54" s="7">
        <f t="shared" si="16"/>
        <v>0.40752377247010996</v>
      </c>
      <c r="Q54" s="7">
        <f t="shared" si="16"/>
        <v>0.39958449209074676</v>
      </c>
      <c r="R54" s="7">
        <f t="shared" si="16"/>
        <v>0.39282896928091388</v>
      </c>
      <c r="S54" s="7">
        <f t="shared" si="16"/>
        <v>0.38352944517803622</v>
      </c>
      <c r="T54" s="7">
        <f t="shared" si="16"/>
        <v>0.37561460743089409</v>
      </c>
      <c r="U54" s="7">
        <f t="shared" si="16"/>
        <v>0.36878859277641829</v>
      </c>
      <c r="V54" s="7">
        <f t="shared" si="16"/>
        <v>0.36428239485635289</v>
      </c>
      <c r="W54" s="7">
        <f t="shared" si="16"/>
        <v>0.35815162197829969</v>
      </c>
      <c r="X54" s="7">
        <f t="shared" si="16"/>
        <v>0.35400649843490289</v>
      </c>
      <c r="Y54" s="7">
        <f t="shared" si="16"/>
        <v>0.34962038755450042</v>
      </c>
    </row>
    <row r="55" spans="2:25" x14ac:dyDescent="0.3">
      <c r="B55" s="8" t="s">
        <v>62</v>
      </c>
      <c r="D55" s="4">
        <v>0.47599999999999998</v>
      </c>
      <c r="E55" s="7">
        <f t="shared" si="17"/>
        <v>1.1131699252138156</v>
      </c>
      <c r="F55" s="7">
        <f t="shared" si="16"/>
        <v>1.0357821959175466</v>
      </c>
      <c r="G55" s="7">
        <f t="shared" si="16"/>
        <v>0.888674261997494</v>
      </c>
      <c r="H55" s="7">
        <f t="shared" si="16"/>
        <v>0.78590387159081454</v>
      </c>
      <c r="I55" s="7">
        <f t="shared" si="16"/>
        <v>0.70588126663947792</v>
      </c>
      <c r="J55" s="7">
        <f t="shared" si="16"/>
        <v>0.59448906244233546</v>
      </c>
      <c r="K55" s="7">
        <f t="shared" si="16"/>
        <v>0.54193191939595486</v>
      </c>
      <c r="L55" s="7">
        <f t="shared" si="16"/>
        <v>0.49868772910399295</v>
      </c>
      <c r="M55" s="7">
        <f t="shared" si="16"/>
        <v>0.46958228679790431</v>
      </c>
      <c r="N55" s="7">
        <f t="shared" si="16"/>
        <v>0.44540765648207781</v>
      </c>
      <c r="O55" s="7">
        <f t="shared" si="16"/>
        <v>0.42418663529838618</v>
      </c>
      <c r="P55" s="7">
        <f t="shared" si="16"/>
        <v>0.41209177337814312</v>
      </c>
      <c r="Q55" s="7">
        <f t="shared" si="16"/>
        <v>0.40398500383322455</v>
      </c>
      <c r="R55" s="7">
        <f t="shared" si="16"/>
        <v>0.39708696472163063</v>
      </c>
      <c r="S55" s="7">
        <f t="shared" si="16"/>
        <v>0.38759125539066835</v>
      </c>
      <c r="T55" s="7">
        <f t="shared" si="16"/>
        <v>0.37950944412622584</v>
      </c>
      <c r="U55" s="7">
        <f t="shared" si="16"/>
        <v>0.37253942605532964</v>
      </c>
      <c r="V55" s="7">
        <f t="shared" si="16"/>
        <v>0.36793816418823166</v>
      </c>
      <c r="W55" s="7">
        <f t="shared" si="16"/>
        <v>0.3616780548987546</v>
      </c>
      <c r="X55" s="7">
        <f t="shared" si="16"/>
        <v>0.35744548472918591</v>
      </c>
      <c r="Y55" s="7">
        <f t="shared" si="16"/>
        <v>0.35296684328980465</v>
      </c>
    </row>
    <row r="56" spans="2:25" x14ac:dyDescent="0.3">
      <c r="F56" s="9"/>
    </row>
    <row r="57" spans="2:25" x14ac:dyDescent="0.3">
      <c r="B57" t="s">
        <v>63</v>
      </c>
      <c r="C57" t="s">
        <v>24</v>
      </c>
      <c r="E57" s="6">
        <v>30293</v>
      </c>
      <c r="F57" s="6">
        <v>28174.223302882274</v>
      </c>
      <c r="G57" s="6">
        <v>24146.596892528767</v>
      </c>
      <c r="H57" s="6">
        <v>21332.875514120784</v>
      </c>
      <c r="I57" s="6">
        <v>19141.959303561762</v>
      </c>
      <c r="J57" s="6">
        <v>16092.183730099336</v>
      </c>
      <c r="K57" s="6">
        <v>14653.236613206442</v>
      </c>
      <c r="L57" s="6">
        <v>13469.266189089725</v>
      </c>
      <c r="M57" s="6">
        <v>12672.396537037306</v>
      </c>
      <c r="N57" s="6">
        <v>12010.526188334905</v>
      </c>
      <c r="O57" s="6">
        <v>11429.521866565578</v>
      </c>
      <c r="P57" s="6">
        <v>11098.380071548429</v>
      </c>
      <c r="Q57" s="6">
        <v>10876.427126851997</v>
      </c>
      <c r="R57" s="6">
        <v>10687.567669954142</v>
      </c>
      <c r="S57" s="6">
        <v>10427.587336689394</v>
      </c>
      <c r="T57" s="6">
        <v>10206.317717677199</v>
      </c>
      <c r="U57" s="6">
        <v>10015.487569262234</v>
      </c>
      <c r="V57" s="6">
        <v>9889.5109252904185</v>
      </c>
      <c r="W57" s="6">
        <v>9718.1171681073429</v>
      </c>
      <c r="X57" s="6">
        <v>9602.2348295796764</v>
      </c>
      <c r="Y57" s="6">
        <v>9479.6153755293017</v>
      </c>
    </row>
    <row r="58" spans="2:25" x14ac:dyDescent="0.3">
      <c r="B58" s="8" t="s">
        <v>64</v>
      </c>
      <c r="C58" t="s">
        <v>24</v>
      </c>
      <c r="E58" s="6">
        <v>41303</v>
      </c>
      <c r="F58" s="6">
        <v>38461.464977789437</v>
      </c>
      <c r="G58" s="6">
        <v>33059.93233068777</v>
      </c>
      <c r="H58" s="6">
        <v>29286.392697952884</v>
      </c>
      <c r="I58" s="6">
        <v>26348.109889999963</v>
      </c>
      <c r="J58" s="6">
        <v>22257.993119476392</v>
      </c>
      <c r="K58" s="6">
        <v>20328.191534759004</v>
      </c>
      <c r="L58" s="6">
        <v>18740.344438854212</v>
      </c>
      <c r="M58" s="6">
        <v>17671.646152940473</v>
      </c>
      <c r="N58" s="6">
        <v>16783.998210352169</v>
      </c>
      <c r="O58" s="6">
        <v>16004.801360297566</v>
      </c>
      <c r="P58" s="6">
        <v>15560.700285777108</v>
      </c>
      <c r="Q58" s="6">
        <v>15263.034624975931</v>
      </c>
      <c r="R58" s="6">
        <v>15009.751321557997</v>
      </c>
      <c r="S58" s="6">
        <v>14661.086347536573</v>
      </c>
      <c r="T58" s="6">
        <v>14364.337108869915</v>
      </c>
      <c r="U58" s="6">
        <v>14108.410870511521</v>
      </c>
      <c r="V58" s="6">
        <v>13939.461001318876</v>
      </c>
      <c r="W58" s="6">
        <v>13709.601307144178</v>
      </c>
      <c r="X58" s="6">
        <v>13554.189118672422</v>
      </c>
      <c r="Y58" s="6">
        <v>13389.741645957405</v>
      </c>
    </row>
    <row r="59" spans="2:25" x14ac:dyDescent="0.3">
      <c r="B59" s="8" t="s">
        <v>65</v>
      </c>
      <c r="C59" t="s">
        <v>24</v>
      </c>
      <c r="E59" s="6">
        <v>47878</v>
      </c>
      <c r="F59" s="6">
        <v>44607.860462784272</v>
      </c>
      <c r="G59" s="6">
        <v>38391.584635535335</v>
      </c>
      <c r="H59" s="6">
        <v>34048.86105416029</v>
      </c>
      <c r="I59" s="6">
        <v>30667.38072514673</v>
      </c>
      <c r="J59" s="6">
        <v>25960.328917383667</v>
      </c>
      <c r="K59" s="6">
        <v>23739.444637640914</v>
      </c>
      <c r="L59" s="6">
        <v>21912.093742161902</v>
      </c>
      <c r="M59" s="6">
        <v>20682.197756082358</v>
      </c>
      <c r="N59" s="6">
        <v>19660.66094253007</v>
      </c>
      <c r="O59" s="6">
        <v>18763.933502354001</v>
      </c>
      <c r="P59" s="6">
        <v>18252.846195332331</v>
      </c>
      <c r="Q59" s="6">
        <v>17910.281969078274</v>
      </c>
      <c r="R59" s="6">
        <v>17618.794537760517</v>
      </c>
      <c r="S59" s="6">
        <v>17217.538488520357</v>
      </c>
      <c r="T59" s="6">
        <v>16876.028913443013</v>
      </c>
      <c r="U59" s="6">
        <v>16581.499898623548</v>
      </c>
      <c r="V59" s="6">
        <v>16387.066381972934</v>
      </c>
      <c r="W59" s="6">
        <v>16122.535673022448</v>
      </c>
      <c r="X59" s="6">
        <v>15943.681800691378</v>
      </c>
      <c r="Y59" s="6">
        <v>15754.42980199448</v>
      </c>
    </row>
    <row r="60" spans="2:25" x14ac:dyDescent="0.3">
      <c r="B60" s="8" t="s">
        <v>66</v>
      </c>
      <c r="C60" t="s">
        <v>24</v>
      </c>
      <c r="E60" s="6">
        <v>56182</v>
      </c>
      <c r="F60" s="6">
        <v>52362.470351456395</v>
      </c>
      <c r="G60" s="6">
        <v>45101.847507845938</v>
      </c>
      <c r="H60" s="6">
        <v>40029.53750831174</v>
      </c>
      <c r="I60" s="6">
        <v>36079.961587881444</v>
      </c>
      <c r="J60" s="6">
        <v>30582.115476920299</v>
      </c>
      <c r="K60" s="6">
        <v>27988.118108941238</v>
      </c>
      <c r="L60" s="6">
        <v>25853.768536348558</v>
      </c>
      <c r="M60" s="6">
        <v>24417.247516375439</v>
      </c>
      <c r="N60" s="6">
        <v>23224.090434838847</v>
      </c>
      <c r="O60" s="6">
        <v>22176.710955940125</v>
      </c>
      <c r="P60" s="6">
        <v>21579.759939034699</v>
      </c>
      <c r="Q60" s="6">
        <v>21179.644224149393</v>
      </c>
      <c r="R60" s="6">
        <v>20839.18630991497</v>
      </c>
      <c r="S60" s="6">
        <v>20370.518426086637</v>
      </c>
      <c r="T60" s="6">
        <v>19971.634545926576</v>
      </c>
      <c r="U60" s="6">
        <v>19627.624055959193</v>
      </c>
      <c r="V60" s="6">
        <v>19400.525311986352</v>
      </c>
      <c r="W60" s="6">
        <v>19091.552904452052</v>
      </c>
      <c r="X60" s="6">
        <v>18882.651216817343</v>
      </c>
      <c r="Y60" s="6">
        <v>18661.604496381551</v>
      </c>
    </row>
    <row r="61" spans="2:25" x14ac:dyDescent="0.3">
      <c r="B61" s="8" t="s">
        <v>67</v>
      </c>
      <c r="C61" t="s">
        <v>24</v>
      </c>
      <c r="E61" s="6">
        <v>29697</v>
      </c>
      <c r="F61" s="6">
        <v>27566.609988771041</v>
      </c>
      <c r="G61" s="6">
        <v>23516.907589621849</v>
      </c>
      <c r="H61" s="6">
        <v>20687.763807223204</v>
      </c>
      <c r="I61" s="6">
        <v>18484.83887569834</v>
      </c>
      <c r="J61" s="6">
        <v>15418.347051886571</v>
      </c>
      <c r="K61" s="6">
        <v>13971.512862759655</v>
      </c>
      <c r="L61" s="6">
        <v>12781.052929648253</v>
      </c>
      <c r="M61" s="6">
        <v>11979.815522566443</v>
      </c>
      <c r="N61" s="6">
        <v>11314.317369069488</v>
      </c>
      <c r="O61" s="6">
        <v>10730.128480612284</v>
      </c>
      <c r="P61" s="6">
        <v>10397.17165068083</v>
      </c>
      <c r="Q61" s="6">
        <v>10174.002150569104</v>
      </c>
      <c r="R61" s="6">
        <v>9984.107528333243</v>
      </c>
      <c r="S61" s="6">
        <v>9722.7022061694497</v>
      </c>
      <c r="T61" s="6">
        <v>9500.2197771464798</v>
      </c>
      <c r="U61" s="6">
        <v>9308.3436617551688</v>
      </c>
      <c r="V61" s="6">
        <v>9181.6765220179841</v>
      </c>
      <c r="W61" s="6">
        <v>9009.343331462067</v>
      </c>
      <c r="X61" s="6">
        <v>8892.8258254818338</v>
      </c>
      <c r="Y61" s="6">
        <v>8769.5342768978644</v>
      </c>
    </row>
    <row r="62" spans="2:25" x14ac:dyDescent="0.3">
      <c r="B62" s="8" t="s">
        <v>68</v>
      </c>
      <c r="C62" t="s">
        <v>24</v>
      </c>
      <c r="E62" s="6">
        <v>35524</v>
      </c>
      <c r="F62" s="6">
        <v>32989.366070850847</v>
      </c>
      <c r="G62" s="6">
        <v>28171.228053991217</v>
      </c>
      <c r="H62" s="6">
        <v>24805.251034050001</v>
      </c>
      <c r="I62" s="6">
        <v>22184.318601311803</v>
      </c>
      <c r="J62" s="6">
        <v>18535.956480233279</v>
      </c>
      <c r="K62" s="6">
        <v>16814.583864756838</v>
      </c>
      <c r="L62" s="6">
        <v>15398.232810793645</v>
      </c>
      <c r="M62" s="6">
        <v>14444.959698082455</v>
      </c>
      <c r="N62" s="6">
        <v>13653.182516088238</v>
      </c>
      <c r="O62" s="6">
        <v>12958.143124281574</v>
      </c>
      <c r="P62" s="6">
        <v>12562.007358699675</v>
      </c>
      <c r="Q62" s="6">
        <v>12296.491193137052</v>
      </c>
      <c r="R62" s="6">
        <v>12070.563851220761</v>
      </c>
      <c r="S62" s="6">
        <v>11759.556573058439</v>
      </c>
      <c r="T62" s="6">
        <v>11494.857851101964</v>
      </c>
      <c r="U62" s="6">
        <v>11266.573025459356</v>
      </c>
      <c r="V62" s="6">
        <v>11115.870652469475</v>
      </c>
      <c r="W62" s="6">
        <v>10910.837043787855</v>
      </c>
      <c r="X62" s="6">
        <v>10772.210209057734</v>
      </c>
      <c r="Y62" s="6">
        <v>10625.523949466235</v>
      </c>
    </row>
    <row r="63" spans="2:25" x14ac:dyDescent="0.3">
      <c r="B63" s="8" t="s">
        <v>69</v>
      </c>
      <c r="C63" t="s">
        <v>24</v>
      </c>
      <c r="E63" s="6">
        <v>39977</v>
      </c>
      <c r="F63" s="6">
        <v>37149.316545353948</v>
      </c>
      <c r="G63" s="6">
        <v>31774.114629293206</v>
      </c>
      <c r="H63" s="6">
        <v>28018.96978626585</v>
      </c>
      <c r="I63" s="6">
        <v>25095.0101601565</v>
      </c>
      <c r="J63" s="6">
        <v>21024.831390871968</v>
      </c>
      <c r="K63" s="6">
        <v>19104.436967012312</v>
      </c>
      <c r="L63" s="6">
        <v>17524.330114025204</v>
      </c>
      <c r="M63" s="6">
        <v>16460.84138787325</v>
      </c>
      <c r="N63" s="6">
        <v>15577.520442965479</v>
      </c>
      <c r="O63" s="6">
        <v>14802.121926463056</v>
      </c>
      <c r="P63" s="6">
        <v>14360.185701571801</v>
      </c>
      <c r="Q63" s="6">
        <v>14063.971064945938</v>
      </c>
      <c r="R63" s="6">
        <v>13811.922436013036</v>
      </c>
      <c r="S63" s="6">
        <v>13464.957091384626</v>
      </c>
      <c r="T63" s="6">
        <v>13169.654409630682</v>
      </c>
      <c r="U63" s="6">
        <v>12914.975729213485</v>
      </c>
      <c r="V63" s="6">
        <v>12746.849436190008</v>
      </c>
      <c r="W63" s="6">
        <v>12518.110233953408</v>
      </c>
      <c r="X63" s="6">
        <v>12363.455629819744</v>
      </c>
      <c r="Y63" s="6">
        <v>12199.809785541933</v>
      </c>
    </row>
    <row r="64" spans="2:25" x14ac:dyDescent="0.3">
      <c r="B64" s="8" t="s">
        <v>70</v>
      </c>
      <c r="C64" t="s">
        <v>24</v>
      </c>
      <c r="E64" s="6">
        <v>43067</v>
      </c>
      <c r="F64" s="6">
        <v>40013.200632600623</v>
      </c>
      <c r="G64" s="6">
        <v>34208.170305058215</v>
      </c>
      <c r="H64" s="6">
        <v>30152.745032017763</v>
      </c>
      <c r="I64" s="6">
        <v>26994.970762113939</v>
      </c>
      <c r="J64" s="6">
        <v>22599.319852030261</v>
      </c>
      <c r="K64" s="6">
        <v>20525.360948637383</v>
      </c>
      <c r="L64" s="6">
        <v>18818.900736428292</v>
      </c>
      <c r="M64" s="6">
        <v>17670.370057075521</v>
      </c>
      <c r="N64" s="6">
        <v>16716.414288675121</v>
      </c>
      <c r="O64" s="6">
        <v>15879.010973503158</v>
      </c>
      <c r="P64" s="6">
        <v>15401.735286301908</v>
      </c>
      <c r="Q64" s="6">
        <v>15081.833824751742</v>
      </c>
      <c r="R64" s="6">
        <v>14809.630108906356</v>
      </c>
      <c r="S64" s="6">
        <v>14434.919655303485</v>
      </c>
      <c r="T64" s="6">
        <v>14116.00307316279</v>
      </c>
      <c r="U64" s="6">
        <v>13840.958993575212</v>
      </c>
      <c r="V64" s="6">
        <v>13659.388469323385</v>
      </c>
      <c r="W64" s="6">
        <v>13412.358120172437</v>
      </c>
      <c r="X64" s="6">
        <v>13245.336549390606</v>
      </c>
      <c r="Y64" s="6">
        <v>13068.604753293694</v>
      </c>
    </row>
    <row r="65" spans="2:25" x14ac:dyDescent="0.3">
      <c r="B65" s="8" t="s">
        <v>71</v>
      </c>
      <c r="C65" t="s">
        <v>24</v>
      </c>
      <c r="E65" s="6">
        <v>44363</v>
      </c>
      <c r="F65" s="6">
        <v>41201.941666408755</v>
      </c>
      <c r="G65" s="6">
        <v>35193.020553410162</v>
      </c>
      <c r="H65" s="6">
        <v>30995.156085804956</v>
      </c>
      <c r="I65" s="6">
        <v>27726.470926576527</v>
      </c>
      <c r="J65" s="6">
        <v>23176.431035543708</v>
      </c>
      <c r="K65" s="6">
        <v>21029.628221618561</v>
      </c>
      <c r="L65" s="6">
        <v>19263.231800055619</v>
      </c>
      <c r="M65" s="6">
        <v>18074.361138115215</v>
      </c>
      <c r="N65" s="6">
        <v>17086.89946536376</v>
      </c>
      <c r="O65" s="6">
        <v>16220.083931815618</v>
      </c>
      <c r="P65" s="6">
        <v>15726.044832667856</v>
      </c>
      <c r="Q65" s="6">
        <v>15394.907433218355</v>
      </c>
      <c r="R65" s="6">
        <v>15113.143073190888</v>
      </c>
      <c r="S65" s="6">
        <v>14725.271618801989</v>
      </c>
      <c r="T65" s="6">
        <v>14395.153690801104</v>
      </c>
      <c r="U65" s="6">
        <v>14110.449204590652</v>
      </c>
      <c r="V65" s="6">
        <v>13922.501356756246</v>
      </c>
      <c r="W65" s="6">
        <v>13666.794530639982</v>
      </c>
      <c r="X65" s="6">
        <v>13493.906640935878</v>
      </c>
      <c r="Y65" s="6">
        <v>13310.967472493241</v>
      </c>
    </row>
    <row r="66" spans="2:25" x14ac:dyDescent="0.3">
      <c r="B66" t="s">
        <v>72</v>
      </c>
      <c r="C66" t="s">
        <v>27</v>
      </c>
      <c r="E66" s="6">
        <v>424</v>
      </c>
      <c r="F66" s="6">
        <v>398.65704244048101</v>
      </c>
      <c r="G66" s="6">
        <v>350.48209067607849</v>
      </c>
      <c r="H66" s="6">
        <v>316.82681139426052</v>
      </c>
      <c r="I66" s="6">
        <v>290.62098393911066</v>
      </c>
      <c r="J66" s="6">
        <v>254.14223040672681</v>
      </c>
      <c r="K66" s="6">
        <v>236.93080092318718</v>
      </c>
      <c r="L66" s="6">
        <v>222.76918009219858</v>
      </c>
      <c r="M66" s="6">
        <v>213.23772083086848</v>
      </c>
      <c r="N66" s="6">
        <v>205.32100540734737</v>
      </c>
      <c r="O66" s="6">
        <v>198.37153881724967</v>
      </c>
      <c r="P66" s="6">
        <v>194.41070968942384</v>
      </c>
      <c r="Q66" s="6">
        <v>191.75590228791529</v>
      </c>
      <c r="R66" s="6">
        <v>189.49693030309635</v>
      </c>
      <c r="S66" s="6">
        <v>186.38727247025301</v>
      </c>
      <c r="T66" s="6">
        <v>183.7406384141652</v>
      </c>
      <c r="U66" s="6">
        <v>181.45809473745962</v>
      </c>
      <c r="V66" s="6">
        <v>179.95127207605722</v>
      </c>
      <c r="W66" s="6">
        <v>177.90120954697332</v>
      </c>
      <c r="X66" s="6">
        <v>176.51512615687395</v>
      </c>
      <c r="Y66" s="6">
        <v>175.04845927111981</v>
      </c>
    </row>
    <row r="67" spans="2:25" x14ac:dyDescent="0.3">
      <c r="B67" s="8" t="s">
        <v>73</v>
      </c>
      <c r="C67" t="s">
        <v>27</v>
      </c>
      <c r="E67" s="6">
        <v>513</v>
      </c>
      <c r="F67" s="6">
        <v>482.33741219803483</v>
      </c>
      <c r="G67" s="6">
        <v>424.05026536987793</v>
      </c>
      <c r="H67" s="6">
        <v>383.33055246522554</v>
      </c>
      <c r="I67" s="6">
        <v>351.62397349236738</v>
      </c>
      <c r="J67" s="6">
        <v>307.48812311002558</v>
      </c>
      <c r="K67" s="6">
        <v>286.66391715470525</v>
      </c>
      <c r="L67" s="6">
        <v>269.52969195117424</v>
      </c>
      <c r="M67" s="6">
        <v>257.99752543923478</v>
      </c>
      <c r="N67" s="6">
        <v>248.41904663671983</v>
      </c>
      <c r="O67" s="6">
        <v>240.01084767275725</v>
      </c>
      <c r="P67" s="6">
        <v>235.21861809121327</v>
      </c>
      <c r="Q67" s="6">
        <v>232.00655158891638</v>
      </c>
      <c r="R67" s="6">
        <v>229.27340859785008</v>
      </c>
      <c r="S67" s="6">
        <v>225.51101598405612</v>
      </c>
      <c r="T67" s="6">
        <v>222.30883845864798</v>
      </c>
      <c r="U67" s="6">
        <v>219.54717594414336</v>
      </c>
      <c r="V67" s="6">
        <v>217.7240626769277</v>
      </c>
      <c r="W67" s="6">
        <v>215.24368041886157</v>
      </c>
      <c r="X67" s="6">
        <v>213.56665027942532</v>
      </c>
      <c r="Y67" s="6">
        <v>211.79212171246337</v>
      </c>
    </row>
    <row r="68" spans="2:25" x14ac:dyDescent="0.3">
      <c r="B68" s="8" t="s">
        <v>74</v>
      </c>
      <c r="C68" t="s">
        <v>27</v>
      </c>
      <c r="E68" s="6">
        <v>562</v>
      </c>
      <c r="F68" s="6">
        <v>528.4086270083734</v>
      </c>
      <c r="G68" s="6">
        <v>464.55409188668892</v>
      </c>
      <c r="H68" s="6">
        <v>419.94497170654341</v>
      </c>
      <c r="I68" s="6">
        <v>385.20988908910425</v>
      </c>
      <c r="J68" s="6">
        <v>336.85833369948222</v>
      </c>
      <c r="K68" s="6">
        <v>314.04507103497923</v>
      </c>
      <c r="L68" s="6">
        <v>295.27424342409341</v>
      </c>
      <c r="M68" s="6">
        <v>282.64056393148132</v>
      </c>
      <c r="N68" s="6">
        <v>272.14718169558779</v>
      </c>
      <c r="O68" s="6">
        <v>262.93586041342996</v>
      </c>
      <c r="P68" s="6">
        <v>257.68589350343444</v>
      </c>
      <c r="Q68" s="6">
        <v>254.16702142879339</v>
      </c>
      <c r="R68" s="6">
        <v>251.17281799608526</v>
      </c>
      <c r="S68" s="6">
        <v>247.05105454783535</v>
      </c>
      <c r="T68" s="6">
        <v>243.54301601122839</v>
      </c>
      <c r="U68" s="6">
        <v>240.5175689680479</v>
      </c>
      <c r="V68" s="6">
        <v>238.52031817628338</v>
      </c>
      <c r="W68" s="6">
        <v>235.80301831462029</v>
      </c>
      <c r="X68" s="6">
        <v>233.96580400981878</v>
      </c>
      <c r="Y68" s="6">
        <v>232.02177856219183</v>
      </c>
    </row>
    <row r="69" spans="2:25" x14ac:dyDescent="0.3">
      <c r="B69" s="8" t="s">
        <v>75</v>
      </c>
      <c r="C69" t="s">
        <v>27</v>
      </c>
      <c r="E69" s="6">
        <v>635</v>
      </c>
      <c r="F69" s="6">
        <v>597.04533478704116</v>
      </c>
      <c r="G69" s="6">
        <v>524.89652730969294</v>
      </c>
      <c r="H69" s="6">
        <v>474.49298404564956</v>
      </c>
      <c r="I69" s="6">
        <v>435.24604905975303</v>
      </c>
      <c r="J69" s="6">
        <v>380.61395355724414</v>
      </c>
      <c r="K69" s="6">
        <v>354.83740232599968</v>
      </c>
      <c r="L69" s="6">
        <v>333.62837112864645</v>
      </c>
      <c r="M69" s="6">
        <v>319.35366209339975</v>
      </c>
      <c r="N69" s="6">
        <v>307.49726045675845</v>
      </c>
      <c r="O69" s="6">
        <v>297.08945082300363</v>
      </c>
      <c r="P69" s="6">
        <v>291.15754870939656</v>
      </c>
      <c r="Q69" s="6">
        <v>287.18159894534483</v>
      </c>
      <c r="R69" s="6">
        <v>283.79846873223158</v>
      </c>
      <c r="S69" s="6">
        <v>279.14131608162893</v>
      </c>
      <c r="T69" s="6">
        <v>275.17760705895023</v>
      </c>
      <c r="U69" s="6">
        <v>271.75917490161993</v>
      </c>
      <c r="V69" s="6">
        <v>269.50249473654793</v>
      </c>
      <c r="W69" s="6">
        <v>266.4322359960567</v>
      </c>
      <c r="X69" s="6">
        <v>264.35637997550697</v>
      </c>
      <c r="Y69" s="6">
        <v>262.15983876688938</v>
      </c>
    </row>
    <row r="70" spans="2:25" x14ac:dyDescent="0.3">
      <c r="B70" s="8" t="s">
        <v>76</v>
      </c>
      <c r="C70" t="s">
        <v>27</v>
      </c>
      <c r="E70" s="6">
        <v>489</v>
      </c>
      <c r="F70" s="6">
        <v>459.7719192297057</v>
      </c>
      <c r="G70" s="6">
        <v>404.21165646368485</v>
      </c>
      <c r="H70" s="6">
        <v>365.3969593674372</v>
      </c>
      <c r="I70" s="6">
        <v>335.17372911845547</v>
      </c>
      <c r="J70" s="6">
        <v>293.10271384172029</v>
      </c>
      <c r="K70" s="6">
        <v>273.25273974395878</v>
      </c>
      <c r="L70" s="6">
        <v>256.92011571954032</v>
      </c>
      <c r="M70" s="6">
        <v>245.92746576956296</v>
      </c>
      <c r="N70" s="6">
        <v>236.79710293441713</v>
      </c>
      <c r="O70" s="6">
        <v>228.78227000385633</v>
      </c>
      <c r="P70" s="6">
        <v>224.21423829747229</v>
      </c>
      <c r="Q70" s="6">
        <v>221.15244391224195</v>
      </c>
      <c r="R70" s="6">
        <v>218.54716725993896</v>
      </c>
      <c r="S70" s="6">
        <v>214.9607930140418</v>
      </c>
      <c r="T70" s="6">
        <v>211.90842496350655</v>
      </c>
      <c r="U70" s="6">
        <v>209.27596303447584</v>
      </c>
      <c r="V70" s="6">
        <v>207.53814161601881</v>
      </c>
      <c r="W70" s="6">
        <v>205.17380063318384</v>
      </c>
      <c r="X70" s="6">
        <v>203.57522804413057</v>
      </c>
      <c r="Y70" s="6">
        <v>201.88371835749433</v>
      </c>
    </row>
    <row r="71" spans="2:25" x14ac:dyDescent="0.3">
      <c r="B71" s="8" t="s">
        <v>77</v>
      </c>
      <c r="C71" t="s">
        <v>27</v>
      </c>
      <c r="E71" s="6">
        <v>566</v>
      </c>
      <c r="F71" s="6">
        <v>532.16954250309493</v>
      </c>
      <c r="G71" s="6">
        <v>467.86052670438778</v>
      </c>
      <c r="H71" s="6">
        <v>422.93390388950814</v>
      </c>
      <c r="I71" s="6">
        <v>387.95159648475624</v>
      </c>
      <c r="J71" s="6">
        <v>339.25590191086644</v>
      </c>
      <c r="K71" s="6">
        <v>316.28026727010365</v>
      </c>
      <c r="L71" s="6">
        <v>297.37583946269905</v>
      </c>
      <c r="M71" s="6">
        <v>284.65224054309328</v>
      </c>
      <c r="N71" s="6">
        <v>274.08417231263826</v>
      </c>
      <c r="O71" s="6">
        <v>264.80729002491347</v>
      </c>
      <c r="P71" s="6">
        <v>259.51995680239128</v>
      </c>
      <c r="Q71" s="6">
        <v>255.97603937490581</v>
      </c>
      <c r="R71" s="6">
        <v>252.96052488573713</v>
      </c>
      <c r="S71" s="6">
        <v>248.80942504283774</v>
      </c>
      <c r="T71" s="6">
        <v>245.27641826041864</v>
      </c>
      <c r="U71" s="6">
        <v>242.2294377863258</v>
      </c>
      <c r="V71" s="6">
        <v>240.21797168643485</v>
      </c>
      <c r="W71" s="6">
        <v>237.48133161223325</v>
      </c>
      <c r="X71" s="6">
        <v>235.63104104903456</v>
      </c>
      <c r="Y71" s="6">
        <v>233.67317912135334</v>
      </c>
    </row>
    <row r="72" spans="2:25" x14ac:dyDescent="0.3">
      <c r="B72" s="8" t="s">
        <v>78</v>
      </c>
      <c r="C72" t="s">
        <v>27</v>
      </c>
      <c r="E72" s="6">
        <v>603</v>
      </c>
      <c r="F72" s="6">
        <v>566.95801082926903</v>
      </c>
      <c r="G72" s="6">
        <v>498.44504876810214</v>
      </c>
      <c r="H72" s="6">
        <v>450.58152658193183</v>
      </c>
      <c r="I72" s="6">
        <v>413.31238989453709</v>
      </c>
      <c r="J72" s="6">
        <v>361.43340786617046</v>
      </c>
      <c r="K72" s="6">
        <v>336.95583244500438</v>
      </c>
      <c r="L72" s="6">
        <v>316.81560281980126</v>
      </c>
      <c r="M72" s="6">
        <v>303.26024920050401</v>
      </c>
      <c r="N72" s="6">
        <v>292.00133552035487</v>
      </c>
      <c r="O72" s="6">
        <v>282.11801393113575</v>
      </c>
      <c r="P72" s="6">
        <v>276.48504231774194</v>
      </c>
      <c r="Q72" s="6">
        <v>272.70945537644559</v>
      </c>
      <c r="R72" s="6">
        <v>269.49681361501678</v>
      </c>
      <c r="S72" s="6">
        <v>265.07435212160982</v>
      </c>
      <c r="T72" s="6">
        <v>261.31038906542835</v>
      </c>
      <c r="U72" s="6">
        <v>258.06422435539656</v>
      </c>
      <c r="V72" s="6">
        <v>255.92126665533607</v>
      </c>
      <c r="W72" s="6">
        <v>253.00572961515309</v>
      </c>
      <c r="X72" s="6">
        <v>251.03448366178065</v>
      </c>
      <c r="Y72" s="6">
        <v>248.94863429359728</v>
      </c>
    </row>
    <row r="73" spans="2:25" x14ac:dyDescent="0.3">
      <c r="B73" s="8" t="s">
        <v>79</v>
      </c>
      <c r="C73" t="s">
        <v>27</v>
      </c>
      <c r="E73" s="6">
        <v>660</v>
      </c>
      <c r="F73" s="6">
        <v>620.55105662905066</v>
      </c>
      <c r="G73" s="6">
        <v>545.56174492031084</v>
      </c>
      <c r="H73" s="6">
        <v>493.17381018917911</v>
      </c>
      <c r="I73" s="6">
        <v>452.38172028257793</v>
      </c>
      <c r="J73" s="6">
        <v>395.59875487839548</v>
      </c>
      <c r="K73" s="6">
        <v>368.8073787955272</v>
      </c>
      <c r="L73" s="6">
        <v>346.76334636993175</v>
      </c>
      <c r="M73" s="6">
        <v>331.92664091597453</v>
      </c>
      <c r="N73" s="6">
        <v>319.60345181332377</v>
      </c>
      <c r="O73" s="6">
        <v>308.78588589477545</v>
      </c>
      <c r="P73" s="6">
        <v>302.62044432787673</v>
      </c>
      <c r="Q73" s="6">
        <v>298.48796110854738</v>
      </c>
      <c r="R73" s="6">
        <v>294.97163679255567</v>
      </c>
      <c r="S73" s="6">
        <v>290.13113167539382</v>
      </c>
      <c r="T73" s="6">
        <v>286.01137111638923</v>
      </c>
      <c r="U73" s="6">
        <v>282.45835501585697</v>
      </c>
      <c r="V73" s="6">
        <v>280.11282917499472</v>
      </c>
      <c r="W73" s="6">
        <v>276.92169410613769</v>
      </c>
      <c r="X73" s="6">
        <v>274.76411147060571</v>
      </c>
      <c r="Y73" s="6">
        <v>272.48109226164877</v>
      </c>
    </row>
    <row r="74" spans="2:25" x14ac:dyDescent="0.3">
      <c r="B74" s="8" t="s">
        <v>80</v>
      </c>
      <c r="C74" t="s">
        <v>27</v>
      </c>
      <c r="E74" s="6">
        <v>701</v>
      </c>
      <c r="F74" s="6">
        <v>659.10044044994618</v>
      </c>
      <c r="G74" s="6">
        <v>579.45270180172406</v>
      </c>
      <c r="H74" s="6">
        <v>523.81036506456746</v>
      </c>
      <c r="I74" s="6">
        <v>480.48422108801083</v>
      </c>
      <c r="J74" s="6">
        <v>420.17382904508372</v>
      </c>
      <c r="K74" s="6">
        <v>391.71814020555234</v>
      </c>
      <c r="L74" s="6">
        <v>368.3047057656396</v>
      </c>
      <c r="M74" s="6">
        <v>352.54632618499721</v>
      </c>
      <c r="N74" s="6">
        <v>339.45760563809085</v>
      </c>
      <c r="O74" s="6">
        <v>327.96803941248118</v>
      </c>
      <c r="P74" s="6">
        <v>321.41959314218423</v>
      </c>
      <c r="Q74" s="6">
        <v>317.03039505619961</v>
      </c>
      <c r="R74" s="6">
        <v>313.29563241148713</v>
      </c>
      <c r="S74" s="6">
        <v>308.15442924916829</v>
      </c>
      <c r="T74" s="6">
        <v>303.77874417058916</v>
      </c>
      <c r="U74" s="6">
        <v>300.00501040320563</v>
      </c>
      <c r="V74" s="6">
        <v>297.51377765404743</v>
      </c>
      <c r="W74" s="6">
        <v>294.12440540667052</v>
      </c>
      <c r="X74" s="6">
        <v>291.83279112256753</v>
      </c>
      <c r="Y74" s="6">
        <v>289.40794799305422</v>
      </c>
    </row>
    <row r="75" spans="2:25" x14ac:dyDescent="0.3"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2:25" x14ac:dyDescent="0.3"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2:25" x14ac:dyDescent="0.3">
      <c r="B77" s="1" t="s">
        <v>110</v>
      </c>
    </row>
    <row r="79" spans="2:25" x14ac:dyDescent="0.3">
      <c r="B79" t="s">
        <v>10</v>
      </c>
      <c r="D79" s="5">
        <v>25</v>
      </c>
    </row>
    <row r="80" spans="2:25" x14ac:dyDescent="0.3">
      <c r="B80" t="s">
        <v>11</v>
      </c>
      <c r="D80" s="4">
        <v>0.08</v>
      </c>
    </row>
    <row r="81" spans="2:25" x14ac:dyDescent="0.3">
      <c r="B81" t="s">
        <v>12</v>
      </c>
      <c r="D81" s="6">
        <v>8760</v>
      </c>
    </row>
    <row r="82" spans="2:25" x14ac:dyDescent="0.3">
      <c r="B82" t="s">
        <v>55</v>
      </c>
      <c r="D82" s="4">
        <v>0.3312223049434187</v>
      </c>
      <c r="G82" s="7">
        <f>(-PMT($D$80,$D$79,G89)+G95)/$D$81/$D82</f>
        <v>1.6413982213294025</v>
      </c>
      <c r="H82" s="7">
        <f t="shared" ref="H82:Y82" si="18">(-PMT($D$80,$D$79,H89)+H95)/$D$81/$D82</f>
        <v>1.4618434704125207</v>
      </c>
      <c r="I82" s="7">
        <f t="shared" si="18"/>
        <v>1.3220323940616476</v>
      </c>
      <c r="J82" s="7">
        <f t="shared" si="18"/>
        <v>1.1274140862051425</v>
      </c>
      <c r="K82" s="7">
        <f t="shared" si="18"/>
        <v>1.035589148192817</v>
      </c>
      <c r="L82" s="7">
        <f t="shared" si="18"/>
        <v>0.96003528695176044</v>
      </c>
      <c r="M82" s="7">
        <f t="shared" si="18"/>
        <v>0.90918386541959351</v>
      </c>
      <c r="N82" s="7">
        <f t="shared" si="18"/>
        <v>0.86694728630678497</v>
      </c>
      <c r="O82" s="7">
        <f t="shared" si="18"/>
        <v>0.82987108996500347</v>
      </c>
      <c r="P82" s="7">
        <f t="shared" si="18"/>
        <v>0.8087396151222046</v>
      </c>
      <c r="Q82" s="7">
        <f t="shared" si="18"/>
        <v>0.79457591504654701</v>
      </c>
      <c r="R82" s="7">
        <f t="shared" si="18"/>
        <v>0.78252404203530468</v>
      </c>
      <c r="S82" s="7">
        <f t="shared" si="18"/>
        <v>0.76593366306570942</v>
      </c>
      <c r="T82" s="7">
        <f t="shared" si="18"/>
        <v>0.75181356871945004</v>
      </c>
      <c r="U82" s="7">
        <f t="shared" si="18"/>
        <v>0.739635938045347</v>
      </c>
      <c r="V82" s="7">
        <f t="shared" si="18"/>
        <v>0.73159686740271568</v>
      </c>
      <c r="W82" s="7">
        <f t="shared" si="18"/>
        <v>0.72065955014882044</v>
      </c>
      <c r="X82" s="7">
        <f t="shared" si="18"/>
        <v>0.71326463728016487</v>
      </c>
      <c r="Y82" s="7">
        <f t="shared" si="18"/>
        <v>0.70543980227747638</v>
      </c>
    </row>
    <row r="83" spans="2:25" x14ac:dyDescent="0.3">
      <c r="B83" t="s">
        <v>56</v>
      </c>
      <c r="D83" s="4">
        <v>0.41337457812189798</v>
      </c>
      <c r="G83" s="7">
        <f t="shared" ref="G83:Y87" si="19">(-PMT($D$80,$D$79,G90)+G96)/$D$81/$D83</f>
        <v>1.6239943894333013</v>
      </c>
      <c r="H83" s="7">
        <f t="shared" si="19"/>
        <v>1.4499573320353258</v>
      </c>
      <c r="I83" s="7">
        <f t="shared" si="19"/>
        <v>1.3144426313911</v>
      </c>
      <c r="J83" s="7">
        <f t="shared" si="19"/>
        <v>1.1258049181467491</v>
      </c>
      <c r="K83" s="7">
        <f t="shared" si="19"/>
        <v>1.036801748217737</v>
      </c>
      <c r="L83" s="7">
        <f t="shared" si="19"/>
        <v>0.96356964704356429</v>
      </c>
      <c r="M83" s="7">
        <f t="shared" si="19"/>
        <v>0.91428088290465681</v>
      </c>
      <c r="N83" s="7">
        <f t="shared" si="19"/>
        <v>0.87334222822794083</v>
      </c>
      <c r="O83" s="7">
        <f t="shared" si="19"/>
        <v>0.83740537844878726</v>
      </c>
      <c r="P83" s="7">
        <f t="shared" si="19"/>
        <v>0.81692327100612483</v>
      </c>
      <c r="Q83" s="7">
        <f t="shared" si="19"/>
        <v>0.80319481954244865</v>
      </c>
      <c r="R83" s="7">
        <f t="shared" si="19"/>
        <v>0.79151329897949951</v>
      </c>
      <c r="S83" s="7">
        <f t="shared" si="19"/>
        <v>0.77543274014025054</v>
      </c>
      <c r="T83" s="7">
        <f t="shared" si="19"/>
        <v>0.76174655440773031</v>
      </c>
      <c r="U83" s="7">
        <f t="shared" si="19"/>
        <v>0.74994314069810752</v>
      </c>
      <c r="V83" s="7">
        <f t="shared" si="19"/>
        <v>0.74215110962283037</v>
      </c>
      <c r="W83" s="7">
        <f t="shared" si="19"/>
        <v>0.73154989466763742</v>
      </c>
      <c r="X83" s="7">
        <f t="shared" si="19"/>
        <v>0.72438222648395878</v>
      </c>
      <c r="Y83" s="7">
        <f t="shared" si="19"/>
        <v>0.71679784761601695</v>
      </c>
    </row>
    <row r="84" spans="2:25" x14ac:dyDescent="0.3">
      <c r="B84" t="s">
        <v>57</v>
      </c>
      <c r="D84" s="4">
        <v>0.42794818344252528</v>
      </c>
      <c r="G84" s="7">
        <f t="shared" si="19"/>
        <v>1.8513658116059208</v>
      </c>
      <c r="H84" s="7">
        <f t="shared" si="19"/>
        <v>1.6556153984803719</v>
      </c>
      <c r="I84" s="7">
        <f t="shared" si="19"/>
        <v>1.5031935003381154</v>
      </c>
      <c r="J84" s="7">
        <f t="shared" si="19"/>
        <v>1.2910208122295084</v>
      </c>
      <c r="K84" s="7">
        <f t="shared" si="19"/>
        <v>1.1909133549812099</v>
      </c>
      <c r="L84" s="7">
        <f t="shared" si="19"/>
        <v>1.1085446096506359</v>
      </c>
      <c r="M84" s="7">
        <f t="shared" si="19"/>
        <v>1.0531064398327235</v>
      </c>
      <c r="N84" s="7">
        <f t="shared" si="19"/>
        <v>1.0070601627605587</v>
      </c>
      <c r="O84" s="7">
        <f t="shared" si="19"/>
        <v>0.96663972991783531</v>
      </c>
      <c r="P84" s="7">
        <f t="shared" si="19"/>
        <v>0.94360221679547407</v>
      </c>
      <c r="Q84" s="7">
        <f t="shared" si="19"/>
        <v>0.92816096488184563</v>
      </c>
      <c r="R84" s="7">
        <f t="shared" si="19"/>
        <v>0.91502202476001337</v>
      </c>
      <c r="S84" s="7">
        <f t="shared" si="19"/>
        <v>0.89693520989923037</v>
      </c>
      <c r="T84" s="7">
        <f t="shared" si="19"/>
        <v>0.88154149690897077</v>
      </c>
      <c r="U84" s="7">
        <f t="shared" si="19"/>
        <v>0.86826545590658288</v>
      </c>
      <c r="V84" s="7">
        <f t="shared" si="19"/>
        <v>0.85950126898641066</v>
      </c>
      <c r="W84" s="7">
        <f t="shared" si="19"/>
        <v>0.8475774164567369</v>
      </c>
      <c r="X84" s="7">
        <f t="shared" si="19"/>
        <v>0.83951548970918521</v>
      </c>
      <c r="Y84" s="7">
        <f t="shared" si="19"/>
        <v>0.83098486227329771</v>
      </c>
    </row>
    <row r="85" spans="2:25" x14ac:dyDescent="0.3">
      <c r="B85" t="s">
        <v>58</v>
      </c>
      <c r="D85" s="4">
        <v>0.35453280722652375</v>
      </c>
      <c r="G85" s="7">
        <f t="shared" si="19"/>
        <v>1.4082960496637813</v>
      </c>
      <c r="H85" s="7">
        <f t="shared" si="19"/>
        <v>1.2558426618911058</v>
      </c>
      <c r="I85" s="7">
        <f t="shared" si="19"/>
        <v>1.1371341781055575</v>
      </c>
      <c r="J85" s="7">
        <f t="shared" si="19"/>
        <v>0.97189087374406824</v>
      </c>
      <c r="K85" s="7">
        <f t="shared" si="19"/>
        <v>0.89392566920055139</v>
      </c>
      <c r="L85" s="7">
        <f t="shared" si="19"/>
        <v>0.82977564227735545</v>
      </c>
      <c r="M85" s="7">
        <f t="shared" si="19"/>
        <v>0.78659955561828421</v>
      </c>
      <c r="N85" s="7">
        <f t="shared" si="19"/>
        <v>0.75073801733653189</v>
      </c>
      <c r="O85" s="7">
        <f t="shared" si="19"/>
        <v>0.71925797178404149</v>
      </c>
      <c r="P85" s="7">
        <f t="shared" si="19"/>
        <v>0.70131600749756606</v>
      </c>
      <c r="Q85" s="7">
        <f t="shared" si="19"/>
        <v>0.68929012653978683</v>
      </c>
      <c r="R85" s="7">
        <f t="shared" si="19"/>
        <v>0.67905732089032478</v>
      </c>
      <c r="S85" s="7">
        <f t="shared" si="19"/>
        <v>0.66497103542345848</v>
      </c>
      <c r="T85" s="7">
        <f t="shared" si="19"/>
        <v>0.65298217849951357</v>
      </c>
      <c r="U85" s="7">
        <f t="shared" si="19"/>
        <v>0.64264259660690815</v>
      </c>
      <c r="V85" s="7">
        <f t="shared" si="19"/>
        <v>0.63581691503761151</v>
      </c>
      <c r="W85" s="7">
        <f t="shared" si="19"/>
        <v>0.62653043801605512</v>
      </c>
      <c r="X85" s="7">
        <f t="shared" si="19"/>
        <v>0.62025168730991442</v>
      </c>
      <c r="Y85" s="7">
        <f t="shared" si="19"/>
        <v>0.61360790540589616</v>
      </c>
    </row>
    <row r="86" spans="2:25" x14ac:dyDescent="0.3">
      <c r="B86" t="s">
        <v>59</v>
      </c>
      <c r="D86" s="4">
        <v>0.4268814274369665</v>
      </c>
      <c r="G86" s="7">
        <f t="shared" si="19"/>
        <v>1.3863690213943221</v>
      </c>
      <c r="H86" s="7">
        <f t="shared" si="19"/>
        <v>1.2372726774089944</v>
      </c>
      <c r="I86" s="7">
        <f t="shared" si="19"/>
        <v>1.121178170156339</v>
      </c>
      <c r="J86" s="7">
        <f t="shared" si="19"/>
        <v>0.95957354523918414</v>
      </c>
      <c r="K86" s="7">
        <f t="shared" si="19"/>
        <v>0.88332514482423374</v>
      </c>
      <c r="L86" s="7">
        <f t="shared" si="19"/>
        <v>0.82058770998893427</v>
      </c>
      <c r="M86" s="7">
        <f t="shared" si="19"/>
        <v>0.77836236647567603</v>
      </c>
      <c r="N86" s="7">
        <f t="shared" si="19"/>
        <v>0.74329050401584096</v>
      </c>
      <c r="O86" s="7">
        <f t="shared" si="19"/>
        <v>0.71250365323515175</v>
      </c>
      <c r="P86" s="7">
        <f t="shared" si="19"/>
        <v>0.69495677337822326</v>
      </c>
      <c r="Q86" s="7">
        <f t="shared" si="19"/>
        <v>0.68319570391165851</v>
      </c>
      <c r="R86" s="7">
        <f t="shared" si="19"/>
        <v>0.67318822599767358</v>
      </c>
      <c r="S86" s="7">
        <f t="shared" si="19"/>
        <v>0.65941212240215941</v>
      </c>
      <c r="T86" s="7">
        <f t="shared" si="19"/>
        <v>0.64768726169530055</v>
      </c>
      <c r="U86" s="7">
        <f t="shared" si="19"/>
        <v>0.63757535876518634</v>
      </c>
      <c r="V86" s="7">
        <f t="shared" si="19"/>
        <v>0.63089997960793454</v>
      </c>
      <c r="W86" s="7">
        <f t="shared" si="19"/>
        <v>0.62181799204015176</v>
      </c>
      <c r="X86" s="7">
        <f t="shared" si="19"/>
        <v>0.61567750025602175</v>
      </c>
      <c r="Y86" s="7">
        <f t="shared" si="19"/>
        <v>0.60918001530933097</v>
      </c>
    </row>
    <row r="87" spans="2:25" x14ac:dyDescent="0.3">
      <c r="B87" t="s">
        <v>60</v>
      </c>
      <c r="D87" s="4">
        <v>0.47529978161604125</v>
      </c>
      <c r="G87" s="7">
        <f t="shared" si="19"/>
        <v>1.4189275060372581</v>
      </c>
      <c r="H87" s="7">
        <f t="shared" si="19"/>
        <v>1.267622245315619</v>
      </c>
      <c r="I87" s="7">
        <f t="shared" si="19"/>
        <v>1.1498077555790909</v>
      </c>
      <c r="J87" s="7">
        <f t="shared" si="19"/>
        <v>0.98580889917977488</v>
      </c>
      <c r="K87" s="7">
        <f t="shared" si="19"/>
        <v>0.90843085089223774</v>
      </c>
      <c r="L87" s="7">
        <f t="shared" si="19"/>
        <v>0.84476393806910399</v>
      </c>
      <c r="M87" s="7">
        <f t="shared" si="19"/>
        <v>0.80191301068511001</v>
      </c>
      <c r="N87" s="7">
        <f t="shared" si="19"/>
        <v>0.76632154578640654</v>
      </c>
      <c r="O87" s="7">
        <f t="shared" si="19"/>
        <v>0.73507857657832998</v>
      </c>
      <c r="P87" s="7">
        <f t="shared" si="19"/>
        <v>0.71727173329406391</v>
      </c>
      <c r="Q87" s="7">
        <f t="shared" si="19"/>
        <v>0.70533641929213875</v>
      </c>
      <c r="R87" s="7">
        <f t="shared" si="19"/>
        <v>0.69518067694147079</v>
      </c>
      <c r="S87" s="7">
        <f t="shared" si="19"/>
        <v>0.68120047534475914</v>
      </c>
      <c r="T87" s="7">
        <f t="shared" si="19"/>
        <v>0.6693019065485265</v>
      </c>
      <c r="U87" s="7">
        <f t="shared" si="19"/>
        <v>0.65904019208701425</v>
      </c>
      <c r="V87" s="7">
        <f t="shared" si="19"/>
        <v>0.65226591475192952</v>
      </c>
      <c r="W87" s="7">
        <f t="shared" si="19"/>
        <v>0.64304937422462294</v>
      </c>
      <c r="X87" s="7">
        <f t="shared" si="19"/>
        <v>0.63681790881425504</v>
      </c>
      <c r="Y87" s="7">
        <f t="shared" si="19"/>
        <v>0.63022416125736858</v>
      </c>
    </row>
    <row r="89" spans="2:25" x14ac:dyDescent="0.3">
      <c r="B89" s="8" t="s">
        <v>64</v>
      </c>
      <c r="C89" t="s">
        <v>24</v>
      </c>
      <c r="G89" s="6">
        <v>44626.212185600009</v>
      </c>
      <c r="H89" s="6">
        <v>39661.453903412839</v>
      </c>
      <c r="I89" s="6">
        <v>35795.623588648181</v>
      </c>
      <c r="J89" s="6">
        <v>30414.352133218319</v>
      </c>
      <c r="K89" s="6">
        <v>27875.357095882588</v>
      </c>
      <c r="L89" s="6">
        <v>25786.263621985057</v>
      </c>
      <c r="M89" s="6">
        <v>24380.202156478714</v>
      </c>
      <c r="N89" s="6">
        <v>23212.344414532141</v>
      </c>
      <c r="O89" s="6">
        <v>22187.17325130813</v>
      </c>
      <c r="P89" s="6">
        <v>21602.879802068346</v>
      </c>
      <c r="Q89" s="6">
        <v>21211.248019016348</v>
      </c>
      <c r="R89" s="6">
        <v>20878.009070768563</v>
      </c>
      <c r="S89" s="6">
        <v>20419.278678098257</v>
      </c>
      <c r="T89" s="6">
        <v>20028.852610322931</v>
      </c>
      <c r="U89" s="6">
        <v>19692.136414076711</v>
      </c>
      <c r="V89" s="6">
        <v>19469.853002747943</v>
      </c>
      <c r="W89" s="6">
        <v>19167.4319520996</v>
      </c>
      <c r="X89" s="6">
        <v>18962.959752265102</v>
      </c>
      <c r="Y89" s="6">
        <v>18746.600039208392</v>
      </c>
    </row>
    <row r="90" spans="2:25" x14ac:dyDescent="0.3">
      <c r="B90" s="8" t="s">
        <v>65</v>
      </c>
      <c r="C90" t="s">
        <v>24</v>
      </c>
      <c r="G90" s="6">
        <v>56381.452608000007</v>
      </c>
      <c r="H90" s="6">
        <v>50268.04160574764</v>
      </c>
      <c r="I90" s="6">
        <v>45507.807927520786</v>
      </c>
      <c r="J90" s="6">
        <v>38881.518740438987</v>
      </c>
      <c r="K90" s="6">
        <v>35755.098618113429</v>
      </c>
      <c r="L90" s="6">
        <v>33182.669850759121</v>
      </c>
      <c r="M90" s="6">
        <v>31451.300236268489</v>
      </c>
      <c r="N90" s="6">
        <v>30013.24545839589</v>
      </c>
      <c r="O90" s="6">
        <v>28750.889405548016</v>
      </c>
      <c r="P90" s="6">
        <v>28031.413089058977</v>
      </c>
      <c r="Q90" s="6">
        <v>27549.172884146716</v>
      </c>
      <c r="R90" s="6">
        <v>27138.835353736358</v>
      </c>
      <c r="S90" s="6">
        <v>26573.972520498326</v>
      </c>
      <c r="T90" s="6">
        <v>26093.216986665499</v>
      </c>
      <c r="U90" s="6">
        <v>25678.597707786659</v>
      </c>
      <c r="V90" s="6">
        <v>25404.886526859475</v>
      </c>
      <c r="W90" s="6">
        <v>25032.49696159512</v>
      </c>
      <c r="X90" s="6">
        <v>24780.717816453674</v>
      </c>
      <c r="Y90" s="6">
        <v>24514.300848080678</v>
      </c>
    </row>
    <row r="91" spans="2:25" x14ac:dyDescent="0.3">
      <c r="B91" s="8" t="s">
        <v>66</v>
      </c>
      <c r="C91" t="s">
        <v>24</v>
      </c>
      <c r="G91" s="6">
        <v>67512.071731200005</v>
      </c>
      <c r="H91" s="6">
        <v>60309.987690667011</v>
      </c>
      <c r="I91" s="6">
        <v>54702.054085265016</v>
      </c>
      <c r="J91" s="6">
        <v>46895.758780621611</v>
      </c>
      <c r="K91" s="6">
        <v>43212.587395824121</v>
      </c>
      <c r="L91" s="6">
        <v>40182.061857144552</v>
      </c>
      <c r="M91" s="6">
        <v>38142.370845990132</v>
      </c>
      <c r="N91" s="6">
        <v>36448.228024361968</v>
      </c>
      <c r="O91" s="6">
        <v>34961.072264944472</v>
      </c>
      <c r="P91" s="6">
        <v>34113.47198179354</v>
      </c>
      <c r="Q91" s="6">
        <v>33545.354693061861</v>
      </c>
      <c r="R91" s="6">
        <v>33061.94446955304</v>
      </c>
      <c r="S91" s="6">
        <v>32396.49115799669</v>
      </c>
      <c r="T91" s="6">
        <v>31830.122929794859</v>
      </c>
      <c r="U91" s="6">
        <v>31341.668466286603</v>
      </c>
      <c r="V91" s="6">
        <v>31019.214941217731</v>
      </c>
      <c r="W91" s="6">
        <v>30580.51043666809</v>
      </c>
      <c r="X91" s="6">
        <v>30283.8945928627</v>
      </c>
      <c r="Y91" s="6">
        <v>29970.034229909936</v>
      </c>
    </row>
    <row r="92" spans="2:25" x14ac:dyDescent="0.3">
      <c r="B92" s="8" t="s">
        <v>67</v>
      </c>
      <c r="C92" t="s">
        <v>24</v>
      </c>
      <c r="G92" s="6">
        <v>41468.894982400008</v>
      </c>
      <c r="H92" s="6">
        <v>36915.899495618505</v>
      </c>
      <c r="I92" s="6">
        <v>33370.690046260846</v>
      </c>
      <c r="J92" s="6">
        <v>28435.725792789737</v>
      </c>
      <c r="K92" s="6">
        <v>26107.307713016162</v>
      </c>
      <c r="L92" s="6">
        <v>24191.477652921079</v>
      </c>
      <c r="M92" s="6">
        <v>22902.030887797297</v>
      </c>
      <c r="N92" s="6">
        <v>21831.031913413568</v>
      </c>
      <c r="O92" s="6">
        <v>20890.88550264385</v>
      </c>
      <c r="P92" s="6">
        <v>20355.051674260019</v>
      </c>
      <c r="Q92" s="6">
        <v>19995.900706706681</v>
      </c>
      <c r="R92" s="6">
        <v>19690.299639916462</v>
      </c>
      <c r="S92" s="6">
        <v>19269.615028749991</v>
      </c>
      <c r="T92" s="6">
        <v>18911.56977791055</v>
      </c>
      <c r="U92" s="6">
        <v>18602.779856085817</v>
      </c>
      <c r="V92" s="6">
        <v>18398.931992596194</v>
      </c>
      <c r="W92" s="6">
        <v>18121.592875473441</v>
      </c>
      <c r="X92" s="6">
        <v>17934.079012742419</v>
      </c>
      <c r="Y92" s="6">
        <v>17735.663553000319</v>
      </c>
    </row>
    <row r="93" spans="2:25" x14ac:dyDescent="0.3">
      <c r="B93" s="8" t="s">
        <v>68</v>
      </c>
      <c r="C93" t="s">
        <v>24</v>
      </c>
      <c r="G93" s="6">
        <v>49512.825459200001</v>
      </c>
      <c r="H93" s="6">
        <v>44120.857528783046</v>
      </c>
      <c r="I93" s="6">
        <v>39922.378590456574</v>
      </c>
      <c r="J93" s="6">
        <v>34078.057182775985</v>
      </c>
      <c r="K93" s="6">
        <v>31320.585612423722</v>
      </c>
      <c r="L93" s="6">
        <v>29051.728928038166</v>
      </c>
      <c r="M93" s="6">
        <v>27524.678083003808</v>
      </c>
      <c r="N93" s="6">
        <v>26256.328017612304</v>
      </c>
      <c r="O93" s="6">
        <v>25142.94248681522</v>
      </c>
      <c r="P93" s="6">
        <v>24508.371504466068</v>
      </c>
      <c r="Q93" s="6">
        <v>24083.040421918762</v>
      </c>
      <c r="R93" s="6">
        <v>23721.12678584817</v>
      </c>
      <c r="S93" s="6">
        <v>23222.923363768125</v>
      </c>
      <c r="T93" s="6">
        <v>22798.901746402302</v>
      </c>
      <c r="U93" s="6">
        <v>22433.211650607398</v>
      </c>
      <c r="V93" s="6">
        <v>22191.80110104477</v>
      </c>
      <c r="W93" s="6">
        <v>21863.357194232754</v>
      </c>
      <c r="X93" s="6">
        <v>21641.290482923749</v>
      </c>
      <c r="Y93" s="6">
        <v>21406.3133565606</v>
      </c>
    </row>
    <row r="94" spans="2:25" x14ac:dyDescent="0.3">
      <c r="B94" s="8" t="s">
        <v>69</v>
      </c>
      <c r="C94" t="s">
        <v>24</v>
      </c>
      <c r="G94" s="6">
        <v>56948.688204800012</v>
      </c>
      <c r="H94" s="6">
        <v>50811.163519263588</v>
      </c>
      <c r="I94" s="6">
        <v>46032.153618199351</v>
      </c>
      <c r="J94" s="6">
        <v>39379.727755741587</v>
      </c>
      <c r="K94" s="6">
        <v>36240.975810050193</v>
      </c>
      <c r="L94" s="6">
        <v>33658.400377839891</v>
      </c>
      <c r="M94" s="6">
        <v>31920.201564639079</v>
      </c>
      <c r="N94" s="6">
        <v>30476.474536455487</v>
      </c>
      <c r="O94" s="6">
        <v>29209.139257764811</v>
      </c>
      <c r="P94" s="6">
        <v>28486.825045374495</v>
      </c>
      <c r="Q94" s="6">
        <v>28002.682696542281</v>
      </c>
      <c r="R94" s="6">
        <v>27590.726634473533</v>
      </c>
      <c r="S94" s="6">
        <v>27023.635761364698</v>
      </c>
      <c r="T94" s="6">
        <v>26540.983939735161</v>
      </c>
      <c r="U94" s="6">
        <v>26124.729240307846</v>
      </c>
      <c r="V94" s="6">
        <v>25849.938435464366</v>
      </c>
      <c r="W94" s="6">
        <v>25476.080020153484</v>
      </c>
      <c r="X94" s="6">
        <v>25223.307759620118</v>
      </c>
      <c r="Y94" s="6">
        <v>24955.839938557114</v>
      </c>
    </row>
    <row r="95" spans="2:25" x14ac:dyDescent="0.3">
      <c r="B95" s="8" t="s">
        <v>73</v>
      </c>
      <c r="C95" t="s">
        <v>27</v>
      </c>
      <c r="G95" s="6">
        <v>582</v>
      </c>
      <c r="H95" s="6">
        <v>526.11305723429655</v>
      </c>
      <c r="I95" s="6">
        <v>482.59644972526075</v>
      </c>
      <c r="J95" s="6">
        <v>422.02093068834336</v>
      </c>
      <c r="K95" s="6">
        <v>393.4401494561348</v>
      </c>
      <c r="L95" s="6">
        <v>369.92378858378197</v>
      </c>
      <c r="M95" s="6">
        <v>354.09613451052138</v>
      </c>
      <c r="N95" s="6">
        <v>340.94987540324036</v>
      </c>
      <c r="O95" s="6">
        <v>329.40980056622135</v>
      </c>
      <c r="P95" s="6">
        <v>322.83256705352483</v>
      </c>
      <c r="Q95" s="6">
        <v>318.42407387004295</v>
      </c>
      <c r="R95" s="6">
        <v>314.67289305327563</v>
      </c>
      <c r="S95" s="6">
        <v>309.50908894783993</v>
      </c>
      <c r="T95" s="6">
        <v>305.11416817550662</v>
      </c>
      <c r="U95" s="6">
        <v>301.32384491739066</v>
      </c>
      <c r="V95" s="6">
        <v>298.82166060536338</v>
      </c>
      <c r="W95" s="6">
        <v>295.41738853649599</v>
      </c>
      <c r="X95" s="6">
        <v>293.11570022060602</v>
      </c>
      <c r="Y95" s="6">
        <v>290.68019737975521</v>
      </c>
    </row>
    <row r="96" spans="2:25" x14ac:dyDescent="0.3">
      <c r="B96" s="8" t="s">
        <v>74</v>
      </c>
      <c r="C96" t="s">
        <v>27</v>
      </c>
      <c r="G96" s="6">
        <v>599</v>
      </c>
      <c r="H96" s="6">
        <v>541.48062076175893</v>
      </c>
      <c r="I96" s="6">
        <v>496.69290959696087</v>
      </c>
      <c r="J96" s="6">
        <v>434.34800254693755</v>
      </c>
      <c r="K96" s="6">
        <v>404.93238749866794</v>
      </c>
      <c r="L96" s="6">
        <v>380.72912261457969</v>
      </c>
      <c r="M96" s="6">
        <v>364.43914874880119</v>
      </c>
      <c r="N96" s="6">
        <v>350.90889238237281</v>
      </c>
      <c r="O96" s="6">
        <v>339.03173632159201</v>
      </c>
      <c r="P96" s="6">
        <v>332.26238430422904</v>
      </c>
      <c r="Q96" s="6">
        <v>327.72512070129841</v>
      </c>
      <c r="R96" s="6">
        <v>323.8643693108454</v>
      </c>
      <c r="S96" s="6">
        <v>318.54973243944329</v>
      </c>
      <c r="T96" s="6">
        <v>314.02643769266035</v>
      </c>
      <c r="U96" s="6">
        <v>310.12540052494307</v>
      </c>
      <c r="V96" s="6">
        <v>307.5501283550044</v>
      </c>
      <c r="W96" s="6">
        <v>304.04641878584368</v>
      </c>
      <c r="X96" s="6">
        <v>301.67749902430052</v>
      </c>
      <c r="Y96" s="6">
        <v>299.17085606610533</v>
      </c>
    </row>
    <row r="97" spans="2:25" x14ac:dyDescent="0.3">
      <c r="B97" s="8" t="s">
        <v>75</v>
      </c>
      <c r="C97" t="s">
        <v>27</v>
      </c>
      <c r="G97" s="6">
        <v>616</v>
      </c>
      <c r="H97" s="6">
        <v>556.84818428922119</v>
      </c>
      <c r="I97" s="6">
        <v>510.78936946866088</v>
      </c>
      <c r="J97" s="6">
        <v>446.67507440553186</v>
      </c>
      <c r="K97" s="6">
        <v>416.42462554120124</v>
      </c>
      <c r="L97" s="6">
        <v>391.53445664537753</v>
      </c>
      <c r="M97" s="6">
        <v>374.78216298708122</v>
      </c>
      <c r="N97" s="6">
        <v>360.86790936150544</v>
      </c>
      <c r="O97" s="6">
        <v>348.65367207696289</v>
      </c>
      <c r="P97" s="6">
        <v>341.6922015549336</v>
      </c>
      <c r="Q97" s="6">
        <v>337.02616753255404</v>
      </c>
      <c r="R97" s="6">
        <v>333.05584556841541</v>
      </c>
      <c r="S97" s="6">
        <v>327.59037593104699</v>
      </c>
      <c r="T97" s="6">
        <v>322.93870720981448</v>
      </c>
      <c r="U97" s="6">
        <v>318.92695613249583</v>
      </c>
      <c r="V97" s="6">
        <v>316.27859610464571</v>
      </c>
      <c r="W97" s="6">
        <v>312.6754490351916</v>
      </c>
      <c r="X97" s="6">
        <v>310.2392978279953</v>
      </c>
      <c r="Y97" s="6">
        <v>307.66151475245567</v>
      </c>
    </row>
    <row r="98" spans="2:25" x14ac:dyDescent="0.3">
      <c r="B98" s="8" t="s">
        <v>76</v>
      </c>
      <c r="C98" t="s">
        <v>27</v>
      </c>
      <c r="G98" s="6">
        <v>489</v>
      </c>
      <c r="H98" s="6">
        <v>442.04344499582652</v>
      </c>
      <c r="I98" s="6">
        <v>405.48052219184279</v>
      </c>
      <c r="J98" s="6">
        <v>354.58459640309258</v>
      </c>
      <c r="K98" s="6">
        <v>330.57084722345348</v>
      </c>
      <c r="L98" s="6">
        <v>310.81225535647656</v>
      </c>
      <c r="M98" s="6">
        <v>297.51376250110815</v>
      </c>
      <c r="N98" s="6">
        <v>286.46819428210404</v>
      </c>
      <c r="O98" s="6">
        <v>276.77215202213443</v>
      </c>
      <c r="P98" s="6">
        <v>271.24591974084825</v>
      </c>
      <c r="Q98" s="6">
        <v>267.54187649905674</v>
      </c>
      <c r="R98" s="6">
        <v>264.39011117362855</v>
      </c>
      <c r="S98" s="6">
        <v>260.05145102318511</v>
      </c>
      <c r="T98" s="6">
        <v>256.35881140519371</v>
      </c>
      <c r="U98" s="6">
        <v>253.17415835842618</v>
      </c>
      <c r="V98" s="6">
        <v>251.07180762203214</v>
      </c>
      <c r="W98" s="6">
        <v>248.21151717241668</v>
      </c>
      <c r="X98" s="6">
        <v>246.27762441215862</v>
      </c>
      <c r="Y98" s="6">
        <v>244.23129986030972</v>
      </c>
    </row>
    <row r="99" spans="2:25" x14ac:dyDescent="0.3">
      <c r="B99" s="8" t="s">
        <v>77</v>
      </c>
      <c r="C99" t="s">
        <v>27</v>
      </c>
      <c r="G99" s="6">
        <v>546</v>
      </c>
      <c r="H99" s="6">
        <v>493.56998152908238</v>
      </c>
      <c r="I99" s="6">
        <v>452.74512293813126</v>
      </c>
      <c r="J99" s="6">
        <v>395.91654322308506</v>
      </c>
      <c r="K99" s="6">
        <v>369.10364536606465</v>
      </c>
      <c r="L99" s="6">
        <v>347.04190475385724</v>
      </c>
      <c r="M99" s="6">
        <v>332.19328082945816</v>
      </c>
      <c r="N99" s="6">
        <v>319.86019238860689</v>
      </c>
      <c r="O99" s="6">
        <v>309.03393661367141</v>
      </c>
      <c r="P99" s="6">
        <v>302.86354228732728</v>
      </c>
      <c r="Q99" s="6">
        <v>298.72773940385463</v>
      </c>
      <c r="R99" s="6">
        <v>295.20859039018626</v>
      </c>
      <c r="S99" s="6">
        <v>290.36419684797335</v>
      </c>
      <c r="T99" s="6">
        <v>286.24112684506269</v>
      </c>
      <c r="U99" s="6">
        <v>282.68525657198489</v>
      </c>
      <c r="V99" s="6">
        <v>280.33784654729948</v>
      </c>
      <c r="W99" s="6">
        <v>277.14414800846515</v>
      </c>
      <c r="X99" s="6">
        <v>274.98483216572293</v>
      </c>
      <c r="Y99" s="6">
        <v>272.699978985131</v>
      </c>
    </row>
    <row r="100" spans="2:25" x14ac:dyDescent="0.3">
      <c r="B100" s="8" t="s">
        <v>78</v>
      </c>
      <c r="C100" t="s">
        <v>27</v>
      </c>
      <c r="G100" s="6">
        <v>573</v>
      </c>
      <c r="H100" s="6">
        <v>517.97728830799304</v>
      </c>
      <c r="I100" s="6">
        <v>475.13361802847839</v>
      </c>
      <c r="J100" s="6">
        <v>415.49483382202874</v>
      </c>
      <c r="K100" s="6">
        <v>387.35602343361734</v>
      </c>
      <c r="L100" s="6">
        <v>364.20331762630082</v>
      </c>
      <c r="M100" s="6">
        <v>348.62042109025566</v>
      </c>
      <c r="N100" s="6">
        <v>335.67745464958205</v>
      </c>
      <c r="O100" s="6">
        <v>324.31583457808381</v>
      </c>
      <c r="P100" s="6">
        <v>317.84031086197547</v>
      </c>
      <c r="Q100" s="6">
        <v>313.49999025349587</v>
      </c>
      <c r="R100" s="6">
        <v>309.8068173875032</v>
      </c>
      <c r="S100" s="6">
        <v>304.72286592287315</v>
      </c>
      <c r="T100" s="6">
        <v>300.3959078428955</v>
      </c>
      <c r="U100" s="6">
        <v>296.66419783103908</v>
      </c>
      <c r="V100" s="6">
        <v>294.20070709084735</v>
      </c>
      <c r="W100" s="6">
        <v>290.84907840448818</v>
      </c>
      <c r="X100" s="6">
        <v>288.58298320688516</v>
      </c>
      <c r="Y100" s="6">
        <v>286.1851427810991</v>
      </c>
    </row>
    <row r="105" spans="2:25" x14ac:dyDescent="0.3">
      <c r="B105" s="8"/>
    </row>
    <row r="106" spans="2:25" x14ac:dyDescent="0.3">
      <c r="B106" s="8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6"/>
  <sheetViews>
    <sheetView workbookViewId="0">
      <pane xSplit="4" ySplit="2" topLeftCell="E3" activePane="bottomRight" state="frozen"/>
      <selection activeCell="F25" sqref="F25:H25"/>
      <selection pane="topRight" activeCell="F25" sqref="F25:H25"/>
      <selection pane="bottomLeft" activeCell="F25" sqref="F25:H25"/>
      <selection pane="bottomRight" activeCell="J24" sqref="J24:Y24"/>
    </sheetView>
  </sheetViews>
  <sheetFormatPr defaultRowHeight="14.4" x14ac:dyDescent="0.3"/>
  <cols>
    <col min="2" max="2" width="26.88671875" customWidth="1"/>
    <col min="3" max="3" width="12" customWidth="1"/>
    <col min="4" max="4" width="9.109375" customWidth="1"/>
    <col min="5" max="18" width="6.5546875" bestFit="1" customWidth="1"/>
    <col min="19" max="25" width="6.44140625" bestFit="1" customWidth="1"/>
  </cols>
  <sheetData>
    <row r="2" spans="2:25" ht="15" x14ac:dyDescent="0.25"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  <c r="R2" s="1">
        <v>2023</v>
      </c>
      <c r="S2" s="1">
        <v>2024</v>
      </c>
      <c r="T2" s="1">
        <v>2025</v>
      </c>
      <c r="U2" s="1">
        <v>2026</v>
      </c>
      <c r="V2" s="1">
        <v>2027</v>
      </c>
      <c r="W2" s="1">
        <v>2028</v>
      </c>
      <c r="X2" s="1">
        <v>2029</v>
      </c>
      <c r="Y2" s="1">
        <v>2030</v>
      </c>
    </row>
    <row r="3" spans="2:25" ht="15" x14ac:dyDescent="0.25">
      <c r="B3" s="1" t="s">
        <v>116</v>
      </c>
      <c r="C3" t="s">
        <v>1</v>
      </c>
      <c r="D3" t="s">
        <v>2</v>
      </c>
      <c r="E3" s="2">
        <f t="shared" ref="E3:Y3" si="0">MAX(E42:E44)</f>
        <v>0.59727177948826493</v>
      </c>
      <c r="F3" s="2">
        <f t="shared" si="0"/>
        <v>0.58930898880130411</v>
      </c>
      <c r="G3" s="2">
        <f t="shared" si="0"/>
        <v>0.58631870512709439</v>
      </c>
      <c r="H3" s="2">
        <f t="shared" si="0"/>
        <v>0.57766676431713826</v>
      </c>
      <c r="I3" s="2">
        <f t="shared" si="0"/>
        <v>0.57312024397328154</v>
      </c>
      <c r="J3" s="2">
        <f t="shared" si="0"/>
        <v>0.56843331405987518</v>
      </c>
      <c r="K3" s="2">
        <f t="shared" si="0"/>
        <v>0.56558396218653573</v>
      </c>
      <c r="L3" s="2">
        <f t="shared" si="0"/>
        <v>0.56313129456314703</v>
      </c>
      <c r="M3" s="2">
        <f t="shared" si="0"/>
        <v>0.56031773665408313</v>
      </c>
      <c r="N3" s="2">
        <f t="shared" si="0"/>
        <v>0.5573397865695231</v>
      </c>
      <c r="O3" s="2">
        <f t="shared" si="0"/>
        <v>0.5538803107656104</v>
      </c>
      <c r="P3" s="2">
        <f t="shared" si="0"/>
        <v>0.55177657562488491</v>
      </c>
      <c r="Q3" s="2">
        <f t="shared" si="0"/>
        <v>0.54887198532564874</v>
      </c>
      <c r="R3" s="2">
        <f t="shared" si="0"/>
        <v>0.54697956583460838</v>
      </c>
      <c r="S3" s="2">
        <f t="shared" si="0"/>
        <v>0.54448808337492083</v>
      </c>
      <c r="T3" s="2">
        <f t="shared" si="0"/>
        <v>0.53942347829585269</v>
      </c>
      <c r="U3" s="2">
        <f t="shared" si="0"/>
        <v>0.53886365249474233</v>
      </c>
      <c r="V3" s="2">
        <f t="shared" si="0"/>
        <v>0.5369595832843489</v>
      </c>
      <c r="W3" s="2">
        <f t="shared" si="0"/>
        <v>0.53600695630032735</v>
      </c>
      <c r="X3" s="2">
        <f t="shared" si="0"/>
        <v>0.53525329309645076</v>
      </c>
      <c r="Y3" s="2">
        <f t="shared" si="0"/>
        <v>0.53467438643652032</v>
      </c>
    </row>
    <row r="4" spans="2:25" ht="15" x14ac:dyDescent="0.25">
      <c r="B4" s="3" t="s">
        <v>3</v>
      </c>
      <c r="C4" t="s">
        <v>4</v>
      </c>
      <c r="D4" t="s">
        <v>2</v>
      </c>
      <c r="E4" s="2">
        <f t="shared" ref="E4:Y4" si="1">MIN(E42:E44)</f>
        <v>0.44164420772029317</v>
      </c>
      <c r="F4" s="2">
        <f t="shared" si="1"/>
        <v>0.44164420772029317</v>
      </c>
      <c r="G4" s="2">
        <f t="shared" si="1"/>
        <v>0.44164420772029317</v>
      </c>
      <c r="H4" s="2">
        <f t="shared" si="1"/>
        <v>0.44164420772029317</v>
      </c>
      <c r="I4" s="2">
        <f t="shared" si="1"/>
        <v>0.44164420772029317</v>
      </c>
      <c r="J4" s="2">
        <f t="shared" si="1"/>
        <v>0.44164420772029317</v>
      </c>
      <c r="K4" s="2">
        <f t="shared" si="1"/>
        <v>0.44164420772029317</v>
      </c>
      <c r="L4" s="2">
        <f t="shared" si="1"/>
        <v>0.44164420772029317</v>
      </c>
      <c r="M4" s="2">
        <f t="shared" si="1"/>
        <v>0.44164420772029317</v>
      </c>
      <c r="N4" s="2">
        <f t="shared" si="1"/>
        <v>0.44164420772029317</v>
      </c>
      <c r="O4" s="2">
        <f t="shared" si="1"/>
        <v>0.44164420772029317</v>
      </c>
      <c r="P4" s="2">
        <f t="shared" si="1"/>
        <v>0.44164420772029317</v>
      </c>
      <c r="Q4" s="2">
        <f t="shared" si="1"/>
        <v>0.44164420772029317</v>
      </c>
      <c r="R4" s="2">
        <f t="shared" si="1"/>
        <v>0.44164420772029317</v>
      </c>
      <c r="S4" s="2">
        <f t="shared" si="1"/>
        <v>0.44164420772029317</v>
      </c>
      <c r="T4" s="2">
        <f t="shared" si="1"/>
        <v>0.44164420772029317</v>
      </c>
      <c r="U4" s="2">
        <f t="shared" si="1"/>
        <v>0.44164420772029317</v>
      </c>
      <c r="V4" s="2">
        <f t="shared" si="1"/>
        <v>0.44164420772029317</v>
      </c>
      <c r="W4" s="2">
        <f t="shared" si="1"/>
        <v>0.44164420772029317</v>
      </c>
      <c r="X4" s="2">
        <f t="shared" si="1"/>
        <v>0.44164420772029317</v>
      </c>
      <c r="Y4" s="2">
        <f t="shared" si="1"/>
        <v>0.44164420772029317</v>
      </c>
    </row>
    <row r="5" spans="2:25" s="16" customFormat="1" ht="15" x14ac:dyDescent="0.25">
      <c r="B5" s="15" t="s">
        <v>7</v>
      </c>
      <c r="C5" s="16" t="s">
        <v>1</v>
      </c>
      <c r="D5" s="16" t="s">
        <v>2</v>
      </c>
      <c r="E5" s="17">
        <f t="shared" ref="E5:Y5" si="2">E3/$D$35</f>
        <v>0.66363531054251657</v>
      </c>
      <c r="F5" s="17">
        <f t="shared" si="2"/>
        <v>0.65478776533478233</v>
      </c>
      <c r="G5" s="17">
        <f t="shared" si="2"/>
        <v>0.65146522791899375</v>
      </c>
      <c r="H5" s="17">
        <f t="shared" si="2"/>
        <v>0.64185196035237579</v>
      </c>
      <c r="I5" s="17">
        <f t="shared" si="2"/>
        <v>0.6368002710814239</v>
      </c>
      <c r="J5" s="17">
        <f t="shared" si="2"/>
        <v>0.63159257117763912</v>
      </c>
      <c r="K5" s="17">
        <f t="shared" si="2"/>
        <v>0.6284266246517064</v>
      </c>
      <c r="L5" s="17">
        <f t="shared" si="2"/>
        <v>0.62570143840349668</v>
      </c>
      <c r="M5" s="17">
        <f t="shared" si="2"/>
        <v>0.62257526294898125</v>
      </c>
      <c r="N5" s="17">
        <f t="shared" si="2"/>
        <v>0.61926642952169231</v>
      </c>
      <c r="O5" s="17">
        <f t="shared" si="2"/>
        <v>0.61542256751734492</v>
      </c>
      <c r="P5" s="17">
        <f t="shared" si="2"/>
        <v>0.61308508402764994</v>
      </c>
      <c r="Q5" s="17">
        <f t="shared" si="2"/>
        <v>0.60985776147294302</v>
      </c>
      <c r="R5" s="17">
        <f t="shared" si="2"/>
        <v>0.6077550731495649</v>
      </c>
      <c r="S5" s="17">
        <f t="shared" si="2"/>
        <v>0.60498675930546753</v>
      </c>
      <c r="T5" s="17">
        <f t="shared" si="2"/>
        <v>0.59935942032872525</v>
      </c>
      <c r="U5" s="17">
        <f t="shared" si="2"/>
        <v>0.59873739166082485</v>
      </c>
      <c r="V5" s="17">
        <f t="shared" si="2"/>
        <v>0.59662175920483207</v>
      </c>
      <c r="W5" s="17">
        <f t="shared" si="2"/>
        <v>0.59556328477814147</v>
      </c>
      <c r="X5" s="17">
        <f t="shared" si="2"/>
        <v>0.59472588121827863</v>
      </c>
      <c r="Y5" s="17">
        <f t="shared" si="2"/>
        <v>0.59408265159613372</v>
      </c>
    </row>
    <row r="6" spans="2:25" s="16" customFormat="1" ht="15" x14ac:dyDescent="0.25">
      <c r="B6" s="18" t="s">
        <v>3</v>
      </c>
      <c r="C6" s="16" t="s">
        <v>4</v>
      </c>
      <c r="D6" s="16" t="s">
        <v>2</v>
      </c>
      <c r="E6" s="17">
        <f t="shared" ref="E6:Y6" si="3">E4/$D$35</f>
        <v>0.49071578635588131</v>
      </c>
      <c r="F6" s="17">
        <f t="shared" si="3"/>
        <v>0.49071578635588131</v>
      </c>
      <c r="G6" s="17">
        <f t="shared" si="3"/>
        <v>0.49071578635588131</v>
      </c>
      <c r="H6" s="17">
        <f t="shared" si="3"/>
        <v>0.49071578635588131</v>
      </c>
      <c r="I6" s="17">
        <f t="shared" si="3"/>
        <v>0.49071578635588131</v>
      </c>
      <c r="J6" s="17">
        <f t="shared" si="3"/>
        <v>0.49071578635588131</v>
      </c>
      <c r="K6" s="17">
        <f t="shared" si="3"/>
        <v>0.49071578635588131</v>
      </c>
      <c r="L6" s="17">
        <f t="shared" si="3"/>
        <v>0.49071578635588131</v>
      </c>
      <c r="M6" s="17">
        <f t="shared" si="3"/>
        <v>0.49071578635588131</v>
      </c>
      <c r="N6" s="17">
        <f t="shared" si="3"/>
        <v>0.49071578635588131</v>
      </c>
      <c r="O6" s="17">
        <f t="shared" si="3"/>
        <v>0.49071578635588131</v>
      </c>
      <c r="P6" s="17">
        <f t="shared" si="3"/>
        <v>0.49071578635588131</v>
      </c>
      <c r="Q6" s="17">
        <f t="shared" si="3"/>
        <v>0.49071578635588131</v>
      </c>
      <c r="R6" s="17">
        <f t="shared" si="3"/>
        <v>0.49071578635588131</v>
      </c>
      <c r="S6" s="17">
        <f t="shared" si="3"/>
        <v>0.49071578635588131</v>
      </c>
      <c r="T6" s="17">
        <f t="shared" si="3"/>
        <v>0.49071578635588131</v>
      </c>
      <c r="U6" s="17">
        <f t="shared" si="3"/>
        <v>0.49071578635588131</v>
      </c>
      <c r="V6" s="17">
        <f t="shared" si="3"/>
        <v>0.49071578635588131</v>
      </c>
      <c r="W6" s="17">
        <f t="shared" si="3"/>
        <v>0.49071578635588131</v>
      </c>
      <c r="X6" s="17">
        <f t="shared" si="3"/>
        <v>0.49071578635588131</v>
      </c>
      <c r="Y6" s="17">
        <f t="shared" si="3"/>
        <v>0.49071578635588131</v>
      </c>
    </row>
    <row r="7" spans="2:25" s="16" customFormat="1" ht="15" x14ac:dyDescent="0.25">
      <c r="B7" s="15" t="s">
        <v>7</v>
      </c>
      <c r="C7" s="16" t="s">
        <v>1</v>
      </c>
      <c r="D7" s="16" t="s">
        <v>2</v>
      </c>
      <c r="E7" s="17">
        <f>E5*CPI!$R$6</f>
        <v>0.93093286617769677</v>
      </c>
      <c r="F7" s="17">
        <f>F5*CPI!$R$6</f>
        <v>0.91852172637240292</v>
      </c>
      <c r="G7" s="17">
        <f>G5*CPI!$R$6</f>
        <v>0.91386094471969948</v>
      </c>
      <c r="H7" s="17">
        <f>H5*CPI!$R$6</f>
        <v>0.90037566660541601</v>
      </c>
      <c r="I7" s="17">
        <f>I5*CPI!$R$6</f>
        <v>0.89328926915588625</v>
      </c>
      <c r="J7" s="17">
        <f>J5*CPI!$R$6</f>
        <v>0.88598402345752147</v>
      </c>
      <c r="K7" s="17">
        <f>K5*CPI!$R$6</f>
        <v>0.88154290402531033</v>
      </c>
      <c r="L7" s="17">
        <f>L5*CPI!$R$6</f>
        <v>0.87772007331601609</v>
      </c>
      <c r="M7" s="17">
        <f>M5*CPI!$R$6</f>
        <v>0.87333474385898757</v>
      </c>
      <c r="N7" s="17">
        <f>N5*CPI!$R$6</f>
        <v>0.86869318585681832</v>
      </c>
      <c r="O7" s="17">
        <f>O5*CPI!$R$6</f>
        <v>0.86330110165627549</v>
      </c>
      <c r="P7" s="17">
        <f>P5*CPI!$R$6</f>
        <v>0.86002213176100883</v>
      </c>
      <c r="Q7" s="17">
        <f>Q5*CPI!$R$6</f>
        <v>0.85549491539954503</v>
      </c>
      <c r="R7" s="17">
        <f>R5*CPI!$R$6</f>
        <v>0.85254531094591735</v>
      </c>
      <c r="S7" s="17">
        <f>S5*CPI!$R$6</f>
        <v>0.84866198180350305</v>
      </c>
      <c r="T7" s="17">
        <f>T5*CPI!$R$6</f>
        <v>0.84076807573890622</v>
      </c>
      <c r="U7" s="17">
        <f>U5*CPI!$R$6</f>
        <v>0.83989550774643484</v>
      </c>
      <c r="V7" s="17">
        <f>V5*CPI!$R$6</f>
        <v>0.83692774555122273</v>
      </c>
      <c r="W7" s="17">
        <f>W5*CPI!$R$6</f>
        <v>0.83544294114711504</v>
      </c>
      <c r="X7" s="17">
        <f>X5*CPI!$R$6</f>
        <v>0.83426825004230742</v>
      </c>
      <c r="Y7" s="17">
        <f>Y5*CPI!$R$6</f>
        <v>0.83336594182235413</v>
      </c>
    </row>
    <row r="8" spans="2:25" s="16" customFormat="1" ht="15" x14ac:dyDescent="0.25">
      <c r="B8" s="18" t="s">
        <v>91</v>
      </c>
      <c r="C8" s="16" t="s">
        <v>4</v>
      </c>
      <c r="D8" s="16" t="s">
        <v>2</v>
      </c>
      <c r="E8" s="17">
        <f>E6*CPI!$R$6</f>
        <v>0.68836520030477788</v>
      </c>
      <c r="F8" s="17">
        <f>F6*CPI!$R$6</f>
        <v>0.68836520030477788</v>
      </c>
      <c r="G8" s="17">
        <f>G6*CPI!$R$6</f>
        <v>0.68836520030477788</v>
      </c>
      <c r="H8" s="17">
        <f>H6*CPI!$R$6</f>
        <v>0.68836520030477788</v>
      </c>
      <c r="I8" s="17">
        <f>I6*CPI!$R$6</f>
        <v>0.68836520030477788</v>
      </c>
      <c r="J8" s="17">
        <f>J6*CPI!$R$6</f>
        <v>0.68836520030477788</v>
      </c>
      <c r="K8" s="17">
        <f>K6*CPI!$R$6</f>
        <v>0.68836520030477788</v>
      </c>
      <c r="L8" s="17">
        <f>L6*CPI!$R$6</f>
        <v>0.68836520030477788</v>
      </c>
      <c r="M8" s="17">
        <f>M6*CPI!$R$6</f>
        <v>0.68836520030477788</v>
      </c>
      <c r="N8" s="17">
        <f>N6*CPI!$R$6</f>
        <v>0.68836520030477788</v>
      </c>
      <c r="O8" s="17">
        <f>O6*CPI!$R$6</f>
        <v>0.68836520030477788</v>
      </c>
      <c r="P8" s="17">
        <f>P6*CPI!$R$6</f>
        <v>0.68836520030477788</v>
      </c>
      <c r="Q8" s="17">
        <f>Q6*CPI!$R$6</f>
        <v>0.68836520030477788</v>
      </c>
      <c r="R8" s="17">
        <f>R6*CPI!$R$6</f>
        <v>0.68836520030477788</v>
      </c>
      <c r="S8" s="17">
        <f>S6*CPI!$R$6</f>
        <v>0.68836520030477788</v>
      </c>
      <c r="T8" s="17">
        <f>T6*CPI!$R$6</f>
        <v>0.68836520030477788</v>
      </c>
      <c r="U8" s="17">
        <f>U6*CPI!$R$6</f>
        <v>0.68836520030477788</v>
      </c>
      <c r="V8" s="17">
        <f>V6*CPI!$R$6</f>
        <v>0.68836520030477788</v>
      </c>
      <c r="W8" s="17">
        <f>W6*CPI!$R$6</f>
        <v>0.68836520030477788</v>
      </c>
      <c r="X8" s="17">
        <f>X6*CPI!$R$6</f>
        <v>0.68836520030477788</v>
      </c>
      <c r="Y8" s="17">
        <f>Y6*CPI!$R$6</f>
        <v>0.68836520030477788</v>
      </c>
    </row>
    <row r="9" spans="2:25" s="16" customFormat="1" ht="15" x14ac:dyDescent="0.25">
      <c r="B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s="16" customFormat="1" ht="15" x14ac:dyDescent="0.25">
      <c r="B10" s="15" t="s">
        <v>115</v>
      </c>
      <c r="C10" s="16" t="s">
        <v>1</v>
      </c>
      <c r="D10" s="16" t="s">
        <v>2</v>
      </c>
      <c r="G10" s="17">
        <f t="shared" ref="G10:Y10" si="4">MAX(G58:G60)</f>
        <v>0.70570195262569402</v>
      </c>
      <c r="H10" s="17">
        <f t="shared" si="4"/>
        <v>0.69375297378514111</v>
      </c>
      <c r="I10" s="17">
        <f t="shared" si="4"/>
        <v>0.68747388836602075</v>
      </c>
      <c r="J10" s="17">
        <f t="shared" si="4"/>
        <v>0.6810008868057229</v>
      </c>
      <c r="K10" s="17">
        <f t="shared" si="4"/>
        <v>0.67706571827051487</v>
      </c>
      <c r="L10" s="17">
        <f t="shared" si="4"/>
        <v>0.67367840042143112</v>
      </c>
      <c r="M10" s="17">
        <f t="shared" si="4"/>
        <v>0.66979266603413756</v>
      </c>
      <c r="N10" s="17">
        <f t="shared" si="4"/>
        <v>0.66567989372902836</v>
      </c>
      <c r="O10" s="17">
        <f t="shared" si="4"/>
        <v>0.66090209830851543</v>
      </c>
      <c r="P10" s="17">
        <f t="shared" si="4"/>
        <v>0.65799668237527986</v>
      </c>
      <c r="Q10" s="17">
        <f t="shared" si="4"/>
        <v>0.65398522543302851</v>
      </c>
      <c r="R10" s="17">
        <f t="shared" si="4"/>
        <v>0.65137165225302351</v>
      </c>
      <c r="S10" s="17">
        <f t="shared" si="4"/>
        <v>0.64793072820530484</v>
      </c>
      <c r="T10" s="17">
        <f t="shared" si="4"/>
        <v>0.64093612892927854</v>
      </c>
      <c r="U10" s="17">
        <f t="shared" si="4"/>
        <v>0.64016296753129864</v>
      </c>
      <c r="V10" s="17">
        <f t="shared" si="4"/>
        <v>0.63753330521556073</v>
      </c>
      <c r="W10" s="17">
        <f t="shared" si="4"/>
        <v>0.6362176559381274</v>
      </c>
      <c r="X10" s="17">
        <f t="shared" si="4"/>
        <v>0.63517679055614717</v>
      </c>
      <c r="Y10" s="17">
        <f t="shared" si="4"/>
        <v>0.63437727706176417</v>
      </c>
    </row>
    <row r="11" spans="2:25" s="16" customFormat="1" ht="15" x14ac:dyDescent="0.25">
      <c r="B11" s="18" t="s">
        <v>5</v>
      </c>
      <c r="C11" s="16" t="s">
        <v>4</v>
      </c>
      <c r="D11" s="16" t="s">
        <v>2</v>
      </c>
      <c r="G11" s="17">
        <f t="shared" ref="G11:Y11" si="5">MIN(G58:G60)</f>
        <v>0.55167865597317345</v>
      </c>
      <c r="H11" s="17">
        <f t="shared" si="5"/>
        <v>0.55167865597317345</v>
      </c>
      <c r="I11" s="17">
        <f t="shared" si="5"/>
        <v>0.55167865597317345</v>
      </c>
      <c r="J11" s="17">
        <f t="shared" si="5"/>
        <v>0.55167865597317345</v>
      </c>
      <c r="K11" s="17">
        <f t="shared" si="5"/>
        <v>0.55167865597317345</v>
      </c>
      <c r="L11" s="17">
        <f t="shared" si="5"/>
        <v>0.55167865597317345</v>
      </c>
      <c r="M11" s="17">
        <f t="shared" si="5"/>
        <v>0.55167865597317345</v>
      </c>
      <c r="N11" s="17">
        <f t="shared" si="5"/>
        <v>0.55167865597317345</v>
      </c>
      <c r="O11" s="17">
        <f t="shared" si="5"/>
        <v>0.55167865597317345</v>
      </c>
      <c r="P11" s="17">
        <f t="shared" si="5"/>
        <v>0.55167865597317345</v>
      </c>
      <c r="Q11" s="17">
        <f t="shared" si="5"/>
        <v>0.55167865597317345</v>
      </c>
      <c r="R11" s="17">
        <f t="shared" si="5"/>
        <v>0.55167865597317345</v>
      </c>
      <c r="S11" s="17">
        <f t="shared" si="5"/>
        <v>0.55167865597317345</v>
      </c>
      <c r="T11" s="17">
        <f t="shared" si="5"/>
        <v>0.55167865597317345</v>
      </c>
      <c r="U11" s="17">
        <f t="shared" si="5"/>
        <v>0.55167865597317345</v>
      </c>
      <c r="V11" s="17">
        <f t="shared" si="5"/>
        <v>0.55167865597317345</v>
      </c>
      <c r="W11" s="17">
        <f t="shared" si="5"/>
        <v>0.55167865597317345</v>
      </c>
      <c r="X11" s="17">
        <f t="shared" si="5"/>
        <v>0.55167865597317345</v>
      </c>
      <c r="Y11" s="17">
        <f t="shared" si="5"/>
        <v>0.55167865597317345</v>
      </c>
    </row>
    <row r="12" spans="2:25" s="16" customFormat="1" ht="15" x14ac:dyDescent="0.25">
      <c r="B12" s="15" t="s">
        <v>112</v>
      </c>
      <c r="C12" s="16" t="s">
        <v>1</v>
      </c>
      <c r="D12" s="16" t="s">
        <v>2</v>
      </c>
      <c r="G12" s="17">
        <f t="shared" ref="G12:Y12" si="6">G10/$D$35</f>
        <v>0.78411328069521558</v>
      </c>
      <c r="H12" s="17">
        <f t="shared" si="6"/>
        <v>0.77083663753904563</v>
      </c>
      <c r="I12" s="17">
        <f t="shared" si="6"/>
        <v>0.76385987596224525</v>
      </c>
      <c r="J12" s="17">
        <f t="shared" si="6"/>
        <v>0.75666765200635877</v>
      </c>
      <c r="K12" s="17">
        <f t="shared" si="6"/>
        <v>0.75229524252279423</v>
      </c>
      <c r="L12" s="17">
        <f t="shared" si="6"/>
        <v>0.74853155602381238</v>
      </c>
      <c r="M12" s="17">
        <f t="shared" si="6"/>
        <v>0.744214073371264</v>
      </c>
      <c r="N12" s="17">
        <f t="shared" si="6"/>
        <v>0.73964432636558708</v>
      </c>
      <c r="O12" s="17">
        <f t="shared" si="6"/>
        <v>0.73433566478723933</v>
      </c>
      <c r="P12" s="17">
        <f t="shared" si="6"/>
        <v>0.73110742486142211</v>
      </c>
      <c r="Q12" s="17">
        <f t="shared" si="6"/>
        <v>0.72665025048114273</v>
      </c>
      <c r="R12" s="17">
        <f t="shared" si="6"/>
        <v>0.72374628028113719</v>
      </c>
      <c r="S12" s="17">
        <f t="shared" si="6"/>
        <v>0.71992303133922764</v>
      </c>
      <c r="T12" s="17">
        <f t="shared" si="6"/>
        <v>0.71215125436586502</v>
      </c>
      <c r="U12" s="17">
        <f t="shared" si="6"/>
        <v>0.71129218614588741</v>
      </c>
      <c r="V12" s="17">
        <f t="shared" si="6"/>
        <v>0.70837033912840075</v>
      </c>
      <c r="W12" s="17">
        <f t="shared" si="6"/>
        <v>0.70690850659791937</v>
      </c>
      <c r="X12" s="17">
        <f t="shared" si="6"/>
        <v>0.70575198950683016</v>
      </c>
      <c r="Y12" s="17">
        <f t="shared" si="6"/>
        <v>0.70486364117973799</v>
      </c>
    </row>
    <row r="13" spans="2:25" s="16" customFormat="1" ht="15" x14ac:dyDescent="0.25">
      <c r="B13" s="18" t="s">
        <v>5</v>
      </c>
      <c r="C13" s="16" t="s">
        <v>4</v>
      </c>
      <c r="D13" s="16" t="s">
        <v>2</v>
      </c>
      <c r="G13" s="17">
        <f t="shared" ref="G13:Y13" si="7">G11/$D$35</f>
        <v>0.61297628441463714</v>
      </c>
      <c r="H13" s="17">
        <f t="shared" si="7"/>
        <v>0.61297628441463714</v>
      </c>
      <c r="I13" s="17">
        <f t="shared" si="7"/>
        <v>0.61297628441463714</v>
      </c>
      <c r="J13" s="17">
        <f t="shared" si="7"/>
        <v>0.61297628441463714</v>
      </c>
      <c r="K13" s="17">
        <f t="shared" si="7"/>
        <v>0.61297628441463714</v>
      </c>
      <c r="L13" s="17">
        <f t="shared" si="7"/>
        <v>0.61297628441463714</v>
      </c>
      <c r="M13" s="17">
        <f t="shared" si="7"/>
        <v>0.61297628441463714</v>
      </c>
      <c r="N13" s="17">
        <f t="shared" si="7"/>
        <v>0.61297628441463714</v>
      </c>
      <c r="O13" s="17">
        <f t="shared" si="7"/>
        <v>0.61297628441463714</v>
      </c>
      <c r="P13" s="17">
        <f t="shared" si="7"/>
        <v>0.61297628441463714</v>
      </c>
      <c r="Q13" s="17">
        <f t="shared" si="7"/>
        <v>0.61297628441463714</v>
      </c>
      <c r="R13" s="17">
        <f t="shared" si="7"/>
        <v>0.61297628441463714</v>
      </c>
      <c r="S13" s="17">
        <f t="shared" si="7"/>
        <v>0.61297628441463714</v>
      </c>
      <c r="T13" s="17">
        <f t="shared" si="7"/>
        <v>0.61297628441463714</v>
      </c>
      <c r="U13" s="17">
        <f t="shared" si="7"/>
        <v>0.61297628441463714</v>
      </c>
      <c r="V13" s="17">
        <f t="shared" si="7"/>
        <v>0.61297628441463714</v>
      </c>
      <c r="W13" s="17">
        <f t="shared" si="7"/>
        <v>0.61297628441463714</v>
      </c>
      <c r="X13" s="17">
        <f t="shared" si="7"/>
        <v>0.61297628441463714</v>
      </c>
      <c r="Y13" s="17">
        <f t="shared" si="7"/>
        <v>0.61297628441463714</v>
      </c>
    </row>
    <row r="14" spans="2:25" ht="15" x14ac:dyDescent="0.25">
      <c r="B14" s="15" t="s">
        <v>112</v>
      </c>
      <c r="C14" s="16" t="s">
        <v>1</v>
      </c>
      <c r="D14" s="16" t="s">
        <v>2</v>
      </c>
      <c r="G14" s="17">
        <f>G12*CPI!$R$7</f>
        <v>0.99826186575903486</v>
      </c>
      <c r="H14" s="17">
        <f>H12*CPI!$R$7</f>
        <v>0.98135924863164203</v>
      </c>
      <c r="I14" s="17">
        <f>I12*CPI!$R$7</f>
        <v>0.97247706897714414</v>
      </c>
      <c r="J14" s="17">
        <f>J12*CPI!$R$7</f>
        <v>0.96332058217616257</v>
      </c>
      <c r="K14" s="17">
        <f>K12*CPI!$R$7</f>
        <v>0.95775402724540604</v>
      </c>
      <c r="L14" s="17">
        <f>L12*CPI!$R$7</f>
        <v>0.9529624431731728</v>
      </c>
      <c r="M14" s="17">
        <f>M12*CPI!$R$7</f>
        <v>0.94746581609870995</v>
      </c>
      <c r="N14" s="17">
        <f>N12*CPI!$R$7</f>
        <v>0.94164802894442379</v>
      </c>
      <c r="O14" s="17">
        <f>O12*CPI!$R$7</f>
        <v>0.9348895228173677</v>
      </c>
      <c r="P14" s="17">
        <f>P12*CPI!$R$7</f>
        <v>0.93077962072693654</v>
      </c>
      <c r="Q14" s="17">
        <f>Q12*CPI!$R$7</f>
        <v>0.92510515082263123</v>
      </c>
      <c r="R14" s="17">
        <f>R12*CPI!$R$7</f>
        <v>0.92140807951758219</v>
      </c>
      <c r="S14" s="17">
        <f>S12*CPI!$R$7</f>
        <v>0.91654066594868056</v>
      </c>
      <c r="T14" s="17">
        <f>T12*CPI!$R$7</f>
        <v>0.90664634484393736</v>
      </c>
      <c r="U14" s="17">
        <f>U12*CPI!$R$7</f>
        <v>0.90555265715211708</v>
      </c>
      <c r="V14" s="17">
        <f>V12*CPI!$R$7</f>
        <v>0.90183282670548492</v>
      </c>
      <c r="W14" s="17">
        <f>W12*CPI!$R$7</f>
        <v>0.89997175419819142</v>
      </c>
      <c r="X14" s="17">
        <f>X12*CPI!$R$7</f>
        <v>0.89849938159903164</v>
      </c>
      <c r="Y14" s="17">
        <f>Y12*CPI!$R$7</f>
        <v>0.8973684171321874</v>
      </c>
    </row>
    <row r="15" spans="2:25" ht="15" x14ac:dyDescent="0.25">
      <c r="B15" s="18" t="s">
        <v>91</v>
      </c>
      <c r="C15" s="16" t="s">
        <v>4</v>
      </c>
      <c r="D15" s="16" t="s">
        <v>2</v>
      </c>
      <c r="G15" s="17">
        <f>G13*CPI!$R$7</f>
        <v>0.78038577385560937</v>
      </c>
      <c r="H15" s="17">
        <f>H13*CPI!$R$7</f>
        <v>0.78038577385560937</v>
      </c>
      <c r="I15" s="17">
        <f>I13*CPI!$R$7</f>
        <v>0.78038577385560937</v>
      </c>
      <c r="J15" s="17">
        <f>J13*CPI!$R$7</f>
        <v>0.78038577385560937</v>
      </c>
      <c r="K15" s="17">
        <f>K13*CPI!$R$7</f>
        <v>0.78038577385560937</v>
      </c>
      <c r="L15" s="17">
        <f>L13*CPI!$R$7</f>
        <v>0.78038577385560937</v>
      </c>
      <c r="M15" s="17">
        <f>M13*CPI!$R$7</f>
        <v>0.78038577385560937</v>
      </c>
      <c r="N15" s="17">
        <f>N13*CPI!$R$7</f>
        <v>0.78038577385560937</v>
      </c>
      <c r="O15" s="17">
        <f>O13*CPI!$R$7</f>
        <v>0.78038577385560937</v>
      </c>
      <c r="P15" s="17">
        <f>P13*CPI!$R$7</f>
        <v>0.78038577385560937</v>
      </c>
      <c r="Q15" s="17">
        <f>Q13*CPI!$R$7</f>
        <v>0.78038577385560937</v>
      </c>
      <c r="R15" s="17">
        <f>R13*CPI!$R$7</f>
        <v>0.78038577385560937</v>
      </c>
      <c r="S15" s="17">
        <f>S13*CPI!$R$7</f>
        <v>0.78038577385560937</v>
      </c>
      <c r="T15" s="17">
        <f>T13*CPI!$R$7</f>
        <v>0.78038577385560937</v>
      </c>
      <c r="U15" s="17">
        <f>U13*CPI!$R$7</f>
        <v>0.78038577385560937</v>
      </c>
      <c r="V15" s="17">
        <f>V13*CPI!$R$7</f>
        <v>0.78038577385560937</v>
      </c>
      <c r="W15" s="17">
        <f>W13*CPI!$R$7</f>
        <v>0.78038577385560937</v>
      </c>
      <c r="X15" s="17">
        <f>X13*CPI!$R$7</f>
        <v>0.78038577385560937</v>
      </c>
      <c r="Y15" s="17">
        <f>Y13*CPI!$R$7</f>
        <v>0.78038577385560937</v>
      </c>
    </row>
    <row r="16" spans="2:25" ht="15" x14ac:dyDescent="0.25">
      <c r="B16" s="18"/>
      <c r="C16" s="16"/>
      <c r="D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6" x14ac:dyDescent="0.3">
      <c r="B17" s="15" t="s">
        <v>114</v>
      </c>
      <c r="C17" t="s">
        <v>141</v>
      </c>
      <c r="D17" s="16" t="s">
        <v>2</v>
      </c>
      <c r="G17" s="17"/>
      <c r="H17" s="17"/>
      <c r="I17" s="17"/>
      <c r="J17" s="11">
        <v>1.2928500000000001</v>
      </c>
      <c r="K17" s="17">
        <f>K19*$J$17/$J$19</f>
        <v>1.2928500000000001</v>
      </c>
      <c r="L17" s="17">
        <f t="shared" ref="L17:Y17" si="8">L19*$J$17/$J$19</f>
        <v>1.2928500000000001</v>
      </c>
      <c r="M17" s="17">
        <f t="shared" si="8"/>
        <v>1.2928500000000001</v>
      </c>
      <c r="N17" s="17">
        <f t="shared" si="8"/>
        <v>1.2928500000000001</v>
      </c>
      <c r="O17" s="17">
        <f t="shared" si="8"/>
        <v>1.2928500000000001</v>
      </c>
      <c r="P17" s="17">
        <f t="shared" si="8"/>
        <v>1.2928500000000001</v>
      </c>
      <c r="Q17" s="17">
        <f t="shared" si="8"/>
        <v>1.2928500000000001</v>
      </c>
      <c r="R17" s="17">
        <f t="shared" si="8"/>
        <v>1.2928500000000001</v>
      </c>
      <c r="S17" s="17">
        <f t="shared" si="8"/>
        <v>1.2928500000000001</v>
      </c>
      <c r="T17" s="17">
        <f t="shared" si="8"/>
        <v>1.2928500000000001</v>
      </c>
      <c r="U17" s="17">
        <f t="shared" si="8"/>
        <v>1.2928500000000001</v>
      </c>
      <c r="V17" s="17">
        <f t="shared" si="8"/>
        <v>1.2928500000000001</v>
      </c>
      <c r="W17" s="17">
        <f t="shared" si="8"/>
        <v>1.2928500000000001</v>
      </c>
      <c r="X17" s="17">
        <f t="shared" si="8"/>
        <v>1.2928500000000001</v>
      </c>
      <c r="Y17" s="17">
        <f t="shared" si="8"/>
        <v>1.2928500000000001</v>
      </c>
    </row>
    <row r="18" spans="2:26" x14ac:dyDescent="0.3">
      <c r="B18" s="15"/>
      <c r="C18" s="8" t="s">
        <v>142</v>
      </c>
      <c r="D18" s="16" t="s">
        <v>2</v>
      </c>
      <c r="G18" s="17"/>
      <c r="H18" s="17"/>
      <c r="I18" s="17"/>
      <c r="J18" s="11">
        <v>0.88854</v>
      </c>
      <c r="K18" s="17">
        <f>K19*$J$18/$J$19</f>
        <v>0.88854</v>
      </c>
      <c r="L18" s="17">
        <f t="shared" ref="L18:Y18" si="9">L19*$J$18/$J$19</f>
        <v>0.88854</v>
      </c>
      <c r="M18" s="17">
        <f t="shared" si="9"/>
        <v>0.88854</v>
      </c>
      <c r="N18" s="17">
        <f t="shared" si="9"/>
        <v>0.88854</v>
      </c>
      <c r="O18" s="17">
        <f t="shared" si="9"/>
        <v>0.88854</v>
      </c>
      <c r="P18" s="17">
        <f t="shared" si="9"/>
        <v>0.88854</v>
      </c>
      <c r="Q18" s="17">
        <f t="shared" si="9"/>
        <v>0.88854</v>
      </c>
      <c r="R18" s="17">
        <f t="shared" si="9"/>
        <v>0.88854</v>
      </c>
      <c r="S18" s="17">
        <f t="shared" si="9"/>
        <v>0.88854</v>
      </c>
      <c r="T18" s="17">
        <f t="shared" si="9"/>
        <v>0.88854</v>
      </c>
      <c r="U18" s="17">
        <f t="shared" si="9"/>
        <v>0.88854</v>
      </c>
      <c r="V18" s="17">
        <f t="shared" si="9"/>
        <v>0.88854</v>
      </c>
      <c r="W18" s="17">
        <f t="shared" si="9"/>
        <v>0.88854</v>
      </c>
      <c r="X18" s="17">
        <f t="shared" si="9"/>
        <v>0.88854</v>
      </c>
      <c r="Y18" s="17">
        <f t="shared" si="9"/>
        <v>0.88854</v>
      </c>
    </row>
    <row r="19" spans="2:26" x14ac:dyDescent="0.3">
      <c r="B19" s="18" t="s">
        <v>117</v>
      </c>
      <c r="C19" t="s">
        <v>143</v>
      </c>
      <c r="D19" s="16" t="s">
        <v>2</v>
      </c>
      <c r="G19" s="17"/>
      <c r="H19" s="17"/>
      <c r="I19" s="17"/>
      <c r="J19" s="11">
        <v>0.86250000000000004</v>
      </c>
      <c r="K19" s="17">
        <f t="shared" ref="K19:Y19" si="10">J19</f>
        <v>0.86250000000000004</v>
      </c>
      <c r="L19" s="17">
        <f t="shared" si="10"/>
        <v>0.86250000000000004</v>
      </c>
      <c r="M19" s="17">
        <f t="shared" si="10"/>
        <v>0.86250000000000004</v>
      </c>
      <c r="N19" s="17">
        <f t="shared" si="10"/>
        <v>0.86250000000000004</v>
      </c>
      <c r="O19" s="17">
        <f t="shared" si="10"/>
        <v>0.86250000000000004</v>
      </c>
      <c r="P19" s="17">
        <f t="shared" si="10"/>
        <v>0.86250000000000004</v>
      </c>
      <c r="Q19" s="17">
        <f t="shared" si="10"/>
        <v>0.86250000000000004</v>
      </c>
      <c r="R19" s="17">
        <f t="shared" si="10"/>
        <v>0.86250000000000004</v>
      </c>
      <c r="S19" s="17">
        <f t="shared" si="10"/>
        <v>0.86250000000000004</v>
      </c>
      <c r="T19" s="17">
        <f t="shared" si="10"/>
        <v>0.86250000000000004</v>
      </c>
      <c r="U19" s="17">
        <f t="shared" si="10"/>
        <v>0.86250000000000004</v>
      </c>
      <c r="V19" s="17">
        <f t="shared" si="10"/>
        <v>0.86250000000000004</v>
      </c>
      <c r="W19" s="17">
        <f t="shared" si="10"/>
        <v>0.86250000000000004</v>
      </c>
      <c r="X19" s="17">
        <f t="shared" si="10"/>
        <v>0.86250000000000004</v>
      </c>
      <c r="Y19" s="17">
        <f t="shared" si="10"/>
        <v>0.86250000000000004</v>
      </c>
    </row>
    <row r="20" spans="2:26" x14ac:dyDescent="0.3">
      <c r="B20" s="15" t="s">
        <v>114</v>
      </c>
      <c r="C20" t="s">
        <v>141</v>
      </c>
      <c r="D20" s="16" t="s">
        <v>2</v>
      </c>
      <c r="G20" s="17"/>
      <c r="H20" s="17"/>
      <c r="I20" s="17"/>
      <c r="J20" s="17">
        <f>J17*CPI!$R$13</f>
        <v>1.4142005415162455</v>
      </c>
      <c r="K20" s="17">
        <f>K17*CPI!$R$13</f>
        <v>1.4142005415162455</v>
      </c>
      <c r="L20" s="17">
        <f>L17*CPI!$R$13</f>
        <v>1.4142005415162455</v>
      </c>
      <c r="M20" s="17">
        <f>M17*CPI!$R$13</f>
        <v>1.4142005415162455</v>
      </c>
      <c r="N20" s="17">
        <f>N17*CPI!$R$13</f>
        <v>1.4142005415162455</v>
      </c>
      <c r="O20" s="17">
        <f>O17*CPI!$R$13</f>
        <v>1.4142005415162455</v>
      </c>
      <c r="P20" s="17">
        <f>P17*CPI!$R$13</f>
        <v>1.4142005415162455</v>
      </c>
      <c r="Q20" s="17">
        <f>Q17*CPI!$R$13</f>
        <v>1.4142005415162455</v>
      </c>
      <c r="R20" s="17">
        <f>R17*CPI!$R$13</f>
        <v>1.4142005415162455</v>
      </c>
      <c r="S20" s="17">
        <f>S17*CPI!$R$13</f>
        <v>1.4142005415162455</v>
      </c>
      <c r="T20" s="17">
        <f>T17*CPI!$R$13</f>
        <v>1.4142005415162455</v>
      </c>
      <c r="U20" s="17">
        <f>U17*CPI!$R$13</f>
        <v>1.4142005415162455</v>
      </c>
      <c r="V20" s="17">
        <f>V17*CPI!$R$13</f>
        <v>1.4142005415162455</v>
      </c>
      <c r="W20" s="17">
        <f>W17*CPI!$R$13</f>
        <v>1.4142005415162455</v>
      </c>
      <c r="X20" s="17">
        <f>X17*CPI!$R$13</f>
        <v>1.4142005415162455</v>
      </c>
      <c r="Y20" s="17">
        <f>Y17*CPI!$R$13</f>
        <v>1.4142005415162455</v>
      </c>
    </row>
    <row r="21" spans="2:26" x14ac:dyDescent="0.3">
      <c r="B21" s="15"/>
      <c r="C21" s="8" t="s">
        <v>142</v>
      </c>
      <c r="D21" s="16" t="s">
        <v>2</v>
      </c>
      <c r="G21" s="17"/>
      <c r="H21" s="17"/>
      <c r="I21" s="17"/>
      <c r="J21" s="17">
        <f>J18*CPI!$R$13</f>
        <v>0.97194086642599276</v>
      </c>
      <c r="K21" s="17">
        <f>K18*CPI!$R$13</f>
        <v>0.97194086642599276</v>
      </c>
      <c r="L21" s="17">
        <f>L18*CPI!$R$13</f>
        <v>0.97194086642599276</v>
      </c>
      <c r="M21" s="17">
        <f>M18*CPI!$R$13</f>
        <v>0.97194086642599276</v>
      </c>
      <c r="N21" s="17">
        <f>N18*CPI!$R$13</f>
        <v>0.97194086642599276</v>
      </c>
      <c r="O21" s="17">
        <f>O18*CPI!$R$13</f>
        <v>0.97194086642599276</v>
      </c>
      <c r="P21" s="17">
        <f>P18*CPI!$R$13</f>
        <v>0.97194086642599276</v>
      </c>
      <c r="Q21" s="17">
        <f>Q18*CPI!$R$13</f>
        <v>0.97194086642599276</v>
      </c>
      <c r="R21" s="17">
        <f>R18*CPI!$R$13</f>
        <v>0.97194086642599276</v>
      </c>
      <c r="S21" s="17">
        <f>S18*CPI!$R$13</f>
        <v>0.97194086642599276</v>
      </c>
      <c r="T21" s="17">
        <f>T18*CPI!$R$13</f>
        <v>0.97194086642599276</v>
      </c>
      <c r="U21" s="17">
        <f>U18*CPI!$R$13</f>
        <v>0.97194086642599276</v>
      </c>
      <c r="V21" s="17">
        <f>V18*CPI!$R$13</f>
        <v>0.97194086642599276</v>
      </c>
      <c r="W21" s="17">
        <f>W18*CPI!$R$13</f>
        <v>0.97194086642599276</v>
      </c>
      <c r="X21" s="17">
        <f>X18*CPI!$R$13</f>
        <v>0.97194086642599276</v>
      </c>
      <c r="Y21" s="17">
        <f>Y18*CPI!$R$13</f>
        <v>0.97194086642599276</v>
      </c>
    </row>
    <row r="22" spans="2:26" x14ac:dyDescent="0.3">
      <c r="B22" s="18" t="s">
        <v>91</v>
      </c>
      <c r="C22" t="s">
        <v>143</v>
      </c>
      <c r="D22" s="16" t="s">
        <v>2</v>
      </c>
      <c r="G22" s="17"/>
      <c r="H22" s="17"/>
      <c r="I22" s="17"/>
      <c r="J22" s="17">
        <f>J19*CPI!$R$13</f>
        <v>0.9434566787003611</v>
      </c>
      <c r="K22" s="17">
        <f>K19*CPI!$R$13</f>
        <v>0.9434566787003611</v>
      </c>
      <c r="L22" s="17">
        <f>L19*CPI!$R$13</f>
        <v>0.9434566787003611</v>
      </c>
      <c r="M22" s="17">
        <f>M19*CPI!$R$13</f>
        <v>0.9434566787003611</v>
      </c>
      <c r="N22" s="17">
        <f>N19*CPI!$R$13</f>
        <v>0.9434566787003611</v>
      </c>
      <c r="O22" s="17">
        <f>O19*CPI!$R$13</f>
        <v>0.9434566787003611</v>
      </c>
      <c r="P22" s="17">
        <f>P19*CPI!$R$13</f>
        <v>0.9434566787003611</v>
      </c>
      <c r="Q22" s="17">
        <f>Q19*CPI!$R$13</f>
        <v>0.9434566787003611</v>
      </c>
      <c r="R22" s="17">
        <f>R19*CPI!$R$13</f>
        <v>0.9434566787003611</v>
      </c>
      <c r="S22" s="17">
        <f>S19*CPI!$R$13</f>
        <v>0.9434566787003611</v>
      </c>
      <c r="T22" s="17">
        <f>T19*CPI!$R$13</f>
        <v>0.9434566787003611</v>
      </c>
      <c r="U22" s="17">
        <f>U19*CPI!$R$13</f>
        <v>0.9434566787003611</v>
      </c>
      <c r="V22" s="17">
        <f>V19*CPI!$R$13</f>
        <v>0.9434566787003611</v>
      </c>
      <c r="W22" s="17">
        <f>W19*CPI!$R$13</f>
        <v>0.9434566787003611</v>
      </c>
      <c r="X22" s="17">
        <f>X19*CPI!$R$13</f>
        <v>0.9434566787003611</v>
      </c>
      <c r="Y22" s="17">
        <f>Y19*CPI!$R$13</f>
        <v>0.9434566787003611</v>
      </c>
    </row>
    <row r="23" spans="2:26" x14ac:dyDescent="0.3">
      <c r="B23" s="15" t="s">
        <v>111</v>
      </c>
      <c r="C23" t="s">
        <v>141</v>
      </c>
      <c r="D23" s="16" t="s">
        <v>2</v>
      </c>
      <c r="G23" s="2"/>
      <c r="H23" s="2"/>
      <c r="I23" s="2"/>
      <c r="J23" s="2">
        <f>J20/$D$35</f>
        <v>1.5713339350180506</v>
      </c>
      <c r="K23" s="2">
        <f t="shared" ref="K23:Y23" si="11">K20/$D$35</f>
        <v>1.5713339350180506</v>
      </c>
      <c r="L23" s="2">
        <f t="shared" si="11"/>
        <v>1.5713339350180506</v>
      </c>
      <c r="M23" s="2">
        <f t="shared" si="11"/>
        <v>1.5713339350180506</v>
      </c>
      <c r="N23" s="2">
        <f t="shared" si="11"/>
        <v>1.5713339350180506</v>
      </c>
      <c r="O23" s="2">
        <f t="shared" si="11"/>
        <v>1.5713339350180506</v>
      </c>
      <c r="P23" s="2">
        <f t="shared" si="11"/>
        <v>1.5713339350180506</v>
      </c>
      <c r="Q23" s="2">
        <f t="shared" si="11"/>
        <v>1.5713339350180506</v>
      </c>
      <c r="R23" s="2">
        <f t="shared" si="11"/>
        <v>1.5713339350180506</v>
      </c>
      <c r="S23" s="2">
        <f t="shared" si="11"/>
        <v>1.5713339350180506</v>
      </c>
      <c r="T23" s="2">
        <f t="shared" si="11"/>
        <v>1.5713339350180506</v>
      </c>
      <c r="U23" s="2">
        <f t="shared" si="11"/>
        <v>1.5713339350180506</v>
      </c>
      <c r="V23" s="2">
        <f t="shared" si="11"/>
        <v>1.5713339350180506</v>
      </c>
      <c r="W23" s="2">
        <f t="shared" si="11"/>
        <v>1.5713339350180506</v>
      </c>
      <c r="X23" s="2">
        <f t="shared" si="11"/>
        <v>1.5713339350180506</v>
      </c>
      <c r="Y23" s="2">
        <f t="shared" si="11"/>
        <v>1.5713339350180506</v>
      </c>
    </row>
    <row r="24" spans="2:26" x14ac:dyDescent="0.3">
      <c r="B24" s="15"/>
      <c r="C24" s="8" t="s">
        <v>142</v>
      </c>
      <c r="D24" s="16" t="s">
        <v>2</v>
      </c>
      <c r="G24" s="2"/>
      <c r="H24" s="2"/>
      <c r="I24" s="2"/>
      <c r="J24" s="2">
        <f t="shared" ref="J24:Y24" si="12">J21/$D$35</f>
        <v>1.0799342960288809</v>
      </c>
      <c r="K24" s="2">
        <f t="shared" si="12"/>
        <v>1.0799342960288809</v>
      </c>
      <c r="L24" s="2">
        <f t="shared" si="12"/>
        <v>1.0799342960288809</v>
      </c>
      <c r="M24" s="2">
        <f t="shared" si="12"/>
        <v>1.0799342960288809</v>
      </c>
      <c r="N24" s="2">
        <f t="shared" si="12"/>
        <v>1.0799342960288809</v>
      </c>
      <c r="O24" s="2">
        <f t="shared" si="12"/>
        <v>1.0799342960288809</v>
      </c>
      <c r="P24" s="2">
        <f t="shared" si="12"/>
        <v>1.0799342960288809</v>
      </c>
      <c r="Q24" s="2">
        <f t="shared" si="12"/>
        <v>1.0799342960288809</v>
      </c>
      <c r="R24" s="2">
        <f t="shared" si="12"/>
        <v>1.0799342960288809</v>
      </c>
      <c r="S24" s="2">
        <f t="shared" si="12"/>
        <v>1.0799342960288809</v>
      </c>
      <c r="T24" s="2">
        <f t="shared" si="12"/>
        <v>1.0799342960288809</v>
      </c>
      <c r="U24" s="2">
        <f t="shared" si="12"/>
        <v>1.0799342960288809</v>
      </c>
      <c r="V24" s="2">
        <f t="shared" si="12"/>
        <v>1.0799342960288809</v>
      </c>
      <c r="W24" s="2">
        <f t="shared" si="12"/>
        <v>1.0799342960288809</v>
      </c>
      <c r="X24" s="2">
        <f t="shared" si="12"/>
        <v>1.0799342960288809</v>
      </c>
      <c r="Y24" s="2">
        <f t="shared" si="12"/>
        <v>1.0799342960288809</v>
      </c>
    </row>
    <row r="25" spans="2:26" x14ac:dyDescent="0.3">
      <c r="B25" s="18" t="s">
        <v>91</v>
      </c>
      <c r="C25" t="s">
        <v>143</v>
      </c>
      <c r="D25" s="16" t="s">
        <v>2</v>
      </c>
      <c r="G25" s="2"/>
      <c r="H25" s="2"/>
      <c r="I25" s="2"/>
      <c r="J25" s="2">
        <f t="shared" ref="J25:Y25" si="13">J22/$D$35</f>
        <v>1.0482851985559567</v>
      </c>
      <c r="K25" s="2">
        <f t="shared" si="13"/>
        <v>1.0482851985559567</v>
      </c>
      <c r="L25" s="2">
        <f t="shared" si="13"/>
        <v>1.0482851985559567</v>
      </c>
      <c r="M25" s="2">
        <f t="shared" si="13"/>
        <v>1.0482851985559567</v>
      </c>
      <c r="N25" s="2">
        <f t="shared" si="13"/>
        <v>1.0482851985559567</v>
      </c>
      <c r="O25" s="2">
        <f t="shared" si="13"/>
        <v>1.0482851985559567</v>
      </c>
      <c r="P25" s="2">
        <f t="shared" si="13"/>
        <v>1.0482851985559567</v>
      </c>
      <c r="Q25" s="2">
        <f t="shared" si="13"/>
        <v>1.0482851985559567</v>
      </c>
      <c r="R25" s="2">
        <f t="shared" si="13"/>
        <v>1.0482851985559567</v>
      </c>
      <c r="S25" s="2">
        <f t="shared" si="13"/>
        <v>1.0482851985559567</v>
      </c>
      <c r="T25" s="2">
        <f t="shared" si="13"/>
        <v>1.0482851985559567</v>
      </c>
      <c r="U25" s="2">
        <f t="shared" si="13"/>
        <v>1.0482851985559567</v>
      </c>
      <c r="V25" s="2">
        <f t="shared" si="13"/>
        <v>1.0482851985559567</v>
      </c>
      <c r="W25" s="2">
        <f t="shared" si="13"/>
        <v>1.0482851985559567</v>
      </c>
      <c r="X25" s="2">
        <f t="shared" si="13"/>
        <v>1.0482851985559567</v>
      </c>
      <c r="Y25" s="2">
        <f t="shared" si="13"/>
        <v>1.0482851985559567</v>
      </c>
    </row>
    <row r="26" spans="2:26" x14ac:dyDescent="0.3">
      <c r="B26" s="18"/>
      <c r="C26" s="16"/>
      <c r="D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6" x14ac:dyDescent="0.3">
      <c r="B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6" x14ac:dyDescent="0.3">
      <c r="B28" s="3"/>
      <c r="Z28" t="s">
        <v>89</v>
      </c>
    </row>
    <row r="29" spans="2:26" x14ac:dyDescent="0.3">
      <c r="B29" s="1"/>
      <c r="C29" s="3"/>
    </row>
    <row r="30" spans="2:26" x14ac:dyDescent="0.3">
      <c r="B30" s="1" t="s">
        <v>122</v>
      </c>
      <c r="C30" s="3"/>
      <c r="J30" t="s">
        <v>84</v>
      </c>
    </row>
    <row r="31" spans="2:26" x14ac:dyDescent="0.3">
      <c r="C31" s="3" t="s">
        <v>83</v>
      </c>
      <c r="J31" s="11">
        <v>0.93120846390147483</v>
      </c>
      <c r="Z31" s="11">
        <v>0.85199999999999998</v>
      </c>
    </row>
    <row r="32" spans="2:26" x14ac:dyDescent="0.3">
      <c r="C32" s="3" t="s">
        <v>90</v>
      </c>
      <c r="F32" s="2"/>
      <c r="G32" s="2"/>
      <c r="H32" s="2"/>
      <c r="I32" s="2"/>
      <c r="J32" s="11">
        <v>0.97299345907654089</v>
      </c>
      <c r="Z32" s="2">
        <f>Z31*CPI!$M$10</f>
        <v>0.89023076923076905</v>
      </c>
    </row>
    <row r="33" spans="2:30" x14ac:dyDescent="0.3">
      <c r="C33" s="3" t="s">
        <v>91</v>
      </c>
      <c r="F33" s="2"/>
      <c r="G33" s="2"/>
      <c r="H33" s="2"/>
      <c r="I33" s="2"/>
      <c r="J33" s="11">
        <v>1.0335390643302083</v>
      </c>
      <c r="Z33" s="2">
        <f>Z31*CPI!$R$10</f>
        <v>0.9456263736263737</v>
      </c>
    </row>
    <row r="35" spans="2:30" x14ac:dyDescent="0.3">
      <c r="B35" t="s">
        <v>121</v>
      </c>
      <c r="D35" s="4">
        <v>0.9</v>
      </c>
      <c r="E35" s="2"/>
    </row>
    <row r="37" spans="2:30" x14ac:dyDescent="0.3">
      <c r="B37" s="1" t="s">
        <v>0</v>
      </c>
    </row>
    <row r="38" spans="2:30" x14ac:dyDescent="0.3">
      <c r="B38" t="s">
        <v>10</v>
      </c>
      <c r="C38" t="s">
        <v>123</v>
      </c>
      <c r="D38" s="5">
        <v>30</v>
      </c>
    </row>
    <row r="39" spans="2:30" x14ac:dyDescent="0.3">
      <c r="B39" t="s">
        <v>11</v>
      </c>
      <c r="C39" t="s">
        <v>119</v>
      </c>
      <c r="D39" s="4">
        <v>0.08</v>
      </c>
    </row>
    <row r="40" spans="2:30" x14ac:dyDescent="0.3">
      <c r="B40" t="s">
        <v>12</v>
      </c>
      <c r="C40" t="s">
        <v>124</v>
      </c>
      <c r="D40" s="6">
        <v>8760</v>
      </c>
      <c r="AA40" t="s">
        <v>125</v>
      </c>
      <c r="AB40" t="s">
        <v>126</v>
      </c>
      <c r="AC40" t="s">
        <v>127</v>
      </c>
      <c r="AD40" t="s">
        <v>128</v>
      </c>
    </row>
    <row r="41" spans="2:30" x14ac:dyDescent="0.3">
      <c r="C41" t="s">
        <v>119</v>
      </c>
      <c r="D41" s="4">
        <v>0.85</v>
      </c>
      <c r="AA41" t="s">
        <v>129</v>
      </c>
      <c r="AB41" t="s">
        <v>130</v>
      </c>
      <c r="AC41" t="s">
        <v>131</v>
      </c>
      <c r="AD41" t="s">
        <v>132</v>
      </c>
    </row>
    <row r="42" spans="2:30" x14ac:dyDescent="0.3">
      <c r="B42" t="s">
        <v>133</v>
      </c>
      <c r="E42" s="7">
        <f>(-PMT($D$39,$D$38,E46)+$AA42)/$D$40/$D$41+$AB42/1000+$AC42*$AD42/1000000</f>
        <v>0.50552072449808783</v>
      </c>
      <c r="F42" s="7">
        <f t="shared" ref="F42:Y42" si="14">(-PMT($D$39,$D$38,F46)+$AA42)/$D$40/$D$41+$AB42/1000+$AC42*$AD42/1000000</f>
        <v>0.50552072449808783</v>
      </c>
      <c r="G42" s="7">
        <f t="shared" si="14"/>
        <v>0.50552072449808783</v>
      </c>
      <c r="H42" s="7">
        <f t="shared" si="14"/>
        <v>0.50552072449808783</v>
      </c>
      <c r="I42" s="7">
        <f t="shared" si="14"/>
        <v>0.50552072449808783</v>
      </c>
      <c r="J42" s="7">
        <f t="shared" si="14"/>
        <v>0.50552072449808783</v>
      </c>
      <c r="K42" s="7">
        <f t="shared" si="14"/>
        <v>0.50552072449808783</v>
      </c>
      <c r="L42" s="7">
        <f t="shared" si="14"/>
        <v>0.50552072449808783</v>
      </c>
      <c r="M42" s="7">
        <f t="shared" si="14"/>
        <v>0.50552072449808783</v>
      </c>
      <c r="N42" s="7">
        <f t="shared" si="14"/>
        <v>0.50552072449808783</v>
      </c>
      <c r="O42" s="7">
        <f t="shared" si="14"/>
        <v>0.50552072449808783</v>
      </c>
      <c r="P42" s="7">
        <f t="shared" si="14"/>
        <v>0.50552072449808783</v>
      </c>
      <c r="Q42" s="7">
        <f t="shared" si="14"/>
        <v>0.50552072449808783</v>
      </c>
      <c r="R42" s="7">
        <f t="shared" si="14"/>
        <v>0.50552072449808783</v>
      </c>
      <c r="S42" s="7">
        <f t="shared" si="14"/>
        <v>0.50552072449808783</v>
      </c>
      <c r="T42" s="7">
        <f t="shared" si="14"/>
        <v>0.50552072449808783</v>
      </c>
      <c r="U42" s="7">
        <f t="shared" si="14"/>
        <v>0.50552072449808783</v>
      </c>
      <c r="V42" s="7">
        <f t="shared" si="14"/>
        <v>0.50552072449808783</v>
      </c>
      <c r="W42" s="7">
        <f t="shared" si="14"/>
        <v>0.50552072449808783</v>
      </c>
      <c r="X42" s="7">
        <f t="shared" si="14"/>
        <v>0.50552072449808783</v>
      </c>
      <c r="Y42" s="7">
        <f t="shared" si="14"/>
        <v>0.50552072449808783</v>
      </c>
      <c r="AA42" s="6">
        <v>455</v>
      </c>
      <c r="AB42" s="6">
        <v>44.4</v>
      </c>
      <c r="AC42" s="6">
        <v>15</v>
      </c>
      <c r="AD42" s="6">
        <v>9769</v>
      </c>
    </row>
    <row r="43" spans="2:30" x14ac:dyDescent="0.3">
      <c r="B43" s="8" t="s">
        <v>134</v>
      </c>
      <c r="E43" s="7">
        <f t="shared" ref="E43:Y43" si="15">(-PMT($D$39,$D$38,E47)+$AA43)/$D$40/$D$41+$AB43/1000+$AC43*$AD43/1000000</f>
        <v>0.44164420772029317</v>
      </c>
      <c r="F43" s="7">
        <f t="shared" si="15"/>
        <v>0.44164420772029317</v>
      </c>
      <c r="G43" s="7">
        <f t="shared" si="15"/>
        <v>0.44164420772029317</v>
      </c>
      <c r="H43" s="7">
        <f t="shared" si="15"/>
        <v>0.44164420772029317</v>
      </c>
      <c r="I43" s="7">
        <f t="shared" si="15"/>
        <v>0.44164420772029317</v>
      </c>
      <c r="J43" s="7">
        <f t="shared" si="15"/>
        <v>0.44164420772029317</v>
      </c>
      <c r="K43" s="7">
        <f t="shared" si="15"/>
        <v>0.44164420772029317</v>
      </c>
      <c r="L43" s="7">
        <f t="shared" si="15"/>
        <v>0.44164420772029317</v>
      </c>
      <c r="M43" s="7">
        <f t="shared" si="15"/>
        <v>0.44164420772029317</v>
      </c>
      <c r="N43" s="7">
        <f t="shared" si="15"/>
        <v>0.44164420772029317</v>
      </c>
      <c r="O43" s="7">
        <f t="shared" si="15"/>
        <v>0.44164420772029317</v>
      </c>
      <c r="P43" s="7">
        <f t="shared" si="15"/>
        <v>0.44164420772029317</v>
      </c>
      <c r="Q43" s="7">
        <f t="shared" si="15"/>
        <v>0.44164420772029317</v>
      </c>
      <c r="R43" s="7">
        <f t="shared" si="15"/>
        <v>0.44164420772029317</v>
      </c>
      <c r="S43" s="7">
        <f t="shared" si="15"/>
        <v>0.44164420772029317</v>
      </c>
      <c r="T43" s="7">
        <f t="shared" si="15"/>
        <v>0.44164420772029317</v>
      </c>
      <c r="U43" s="7">
        <f t="shared" si="15"/>
        <v>0.44164420772029317</v>
      </c>
      <c r="V43" s="7">
        <f t="shared" si="15"/>
        <v>0.44164420772029317</v>
      </c>
      <c r="W43" s="7">
        <f t="shared" si="15"/>
        <v>0.44164420772029317</v>
      </c>
      <c r="X43" s="7">
        <f t="shared" si="15"/>
        <v>0.44164420772029317</v>
      </c>
      <c r="Y43" s="7">
        <f t="shared" si="15"/>
        <v>0.44164420772029317</v>
      </c>
      <c r="AA43" s="6">
        <v>365</v>
      </c>
      <c r="AB43" s="6">
        <v>99.1</v>
      </c>
      <c r="AC43" s="6">
        <v>7.5</v>
      </c>
      <c r="AD43" s="6">
        <v>10081</v>
      </c>
    </row>
    <row r="44" spans="2:30" x14ac:dyDescent="0.3">
      <c r="B44" s="8" t="s">
        <v>135</v>
      </c>
      <c r="E44" s="7">
        <f>(-PMT($D$39,$D$38,E48)+E49)/$D$40/$D$41+E50/1000+$AC44*$AD44/1000000</f>
        <v>0.59727177948826493</v>
      </c>
      <c r="F44" s="7">
        <f t="shared" ref="F44:Y44" si="16">(-PMT($D$39,$D$38,F48)+F49)/$D$40/$D$41+F50/1000+$AC44*$AD44/1000000</f>
        <v>0.58930898880130411</v>
      </c>
      <c r="G44" s="7">
        <f t="shared" si="16"/>
        <v>0.58631870512709439</v>
      </c>
      <c r="H44" s="7">
        <f t="shared" si="16"/>
        <v>0.57766676431713826</v>
      </c>
      <c r="I44" s="7">
        <f t="shared" si="16"/>
        <v>0.57312024397328154</v>
      </c>
      <c r="J44" s="7">
        <f t="shared" si="16"/>
        <v>0.56843331405987518</v>
      </c>
      <c r="K44" s="7">
        <f t="shared" si="16"/>
        <v>0.56558396218653573</v>
      </c>
      <c r="L44" s="7">
        <f t="shared" si="16"/>
        <v>0.56313129456314703</v>
      </c>
      <c r="M44" s="7">
        <f t="shared" si="16"/>
        <v>0.56031773665408313</v>
      </c>
      <c r="N44" s="7">
        <f t="shared" si="16"/>
        <v>0.5573397865695231</v>
      </c>
      <c r="O44" s="7">
        <f t="shared" si="16"/>
        <v>0.5538803107656104</v>
      </c>
      <c r="P44" s="7">
        <f t="shared" si="16"/>
        <v>0.55177657562488491</v>
      </c>
      <c r="Q44" s="7">
        <f t="shared" si="16"/>
        <v>0.54887198532564874</v>
      </c>
      <c r="R44" s="7">
        <f t="shared" si="16"/>
        <v>0.54697956583460838</v>
      </c>
      <c r="S44" s="7">
        <f t="shared" si="16"/>
        <v>0.54448808337492083</v>
      </c>
      <c r="T44" s="7">
        <f t="shared" si="16"/>
        <v>0.53942347829585269</v>
      </c>
      <c r="U44" s="7">
        <f t="shared" si="16"/>
        <v>0.53886365249474233</v>
      </c>
      <c r="V44" s="7">
        <f t="shared" si="16"/>
        <v>0.5369595832843489</v>
      </c>
      <c r="W44" s="7">
        <f t="shared" si="16"/>
        <v>0.53600695630032735</v>
      </c>
      <c r="X44" s="7">
        <f t="shared" si="16"/>
        <v>0.53525329309645076</v>
      </c>
      <c r="Y44" s="7">
        <f t="shared" si="16"/>
        <v>0.53467438643652032</v>
      </c>
      <c r="AC44" s="6">
        <v>15</v>
      </c>
      <c r="AD44" s="6">
        <v>9758</v>
      </c>
    </row>
    <row r="45" spans="2:30" x14ac:dyDescent="0.3">
      <c r="F45" s="9"/>
    </row>
    <row r="46" spans="2:30" x14ac:dyDescent="0.3">
      <c r="B46" t="s">
        <v>136</v>
      </c>
      <c r="C46" t="s">
        <v>137</v>
      </c>
      <c r="E46" s="6">
        <v>21248</v>
      </c>
      <c r="F46" s="6">
        <v>21248</v>
      </c>
      <c r="G46" s="6">
        <v>21248</v>
      </c>
      <c r="H46" s="6">
        <v>21248</v>
      </c>
      <c r="I46" s="6">
        <v>21248</v>
      </c>
      <c r="J46" s="6">
        <v>21248</v>
      </c>
      <c r="K46" s="6">
        <v>21248</v>
      </c>
      <c r="L46" s="6">
        <v>21248</v>
      </c>
      <c r="M46" s="6">
        <v>21248</v>
      </c>
      <c r="N46" s="6">
        <v>21248</v>
      </c>
      <c r="O46" s="6">
        <v>21248</v>
      </c>
      <c r="P46" s="6">
        <v>21248</v>
      </c>
      <c r="Q46" s="6">
        <v>21248</v>
      </c>
      <c r="R46" s="6">
        <v>21248</v>
      </c>
      <c r="S46" s="6">
        <v>21248</v>
      </c>
      <c r="T46" s="6">
        <v>21248</v>
      </c>
      <c r="U46" s="6">
        <v>21248</v>
      </c>
      <c r="V46" s="6">
        <v>21248</v>
      </c>
      <c r="W46" s="6">
        <v>21248</v>
      </c>
      <c r="X46" s="6">
        <v>21248</v>
      </c>
      <c r="Y46" s="6">
        <v>21248</v>
      </c>
    </row>
    <row r="47" spans="2:30" x14ac:dyDescent="0.3">
      <c r="B47" t="s">
        <v>138</v>
      </c>
      <c r="C47" t="s">
        <v>137</v>
      </c>
      <c r="E47" s="6">
        <v>18267</v>
      </c>
      <c r="F47" s="6">
        <v>18267</v>
      </c>
      <c r="G47" s="6">
        <v>18267</v>
      </c>
      <c r="H47" s="6">
        <v>18267</v>
      </c>
      <c r="I47" s="6">
        <v>18267</v>
      </c>
      <c r="J47" s="6">
        <v>18267</v>
      </c>
      <c r="K47" s="6">
        <v>18267</v>
      </c>
      <c r="L47" s="6">
        <v>18267</v>
      </c>
      <c r="M47" s="6">
        <v>18267</v>
      </c>
      <c r="N47" s="6">
        <v>18267</v>
      </c>
      <c r="O47" s="6">
        <v>18267</v>
      </c>
      <c r="P47" s="6">
        <v>18267</v>
      </c>
      <c r="Q47" s="6">
        <v>18267</v>
      </c>
      <c r="R47" s="6">
        <v>18267</v>
      </c>
      <c r="S47" s="6">
        <v>18267</v>
      </c>
      <c r="T47" s="6">
        <v>18267</v>
      </c>
      <c r="U47" s="6">
        <v>18267</v>
      </c>
      <c r="V47" s="6">
        <v>18267</v>
      </c>
      <c r="W47" s="6">
        <v>18267</v>
      </c>
      <c r="X47" s="6">
        <v>18267</v>
      </c>
      <c r="Y47" s="6">
        <v>18267</v>
      </c>
    </row>
    <row r="48" spans="2:30" x14ac:dyDescent="0.3">
      <c r="B48" t="s">
        <v>139</v>
      </c>
      <c r="C48" t="s">
        <v>137</v>
      </c>
      <c r="E48" s="6">
        <v>27246</v>
      </c>
      <c r="F48" s="6">
        <v>26764.843781669795</v>
      </c>
      <c r="G48" s="6">
        <v>26584.154166561191</v>
      </c>
      <c r="H48" s="6">
        <v>26061.355654708794</v>
      </c>
      <c r="I48" s="6">
        <v>25786.629541564354</v>
      </c>
      <c r="J48" s="6">
        <v>25503.419099224557</v>
      </c>
      <c r="K48" s="6">
        <v>25331.245369439966</v>
      </c>
      <c r="L48" s="6">
        <v>25183.041514173106</v>
      </c>
      <c r="M48" s="6">
        <v>25013.030655317427</v>
      </c>
      <c r="N48" s="6">
        <v>24833.086304474527</v>
      </c>
      <c r="O48" s="6">
        <v>24624.045484408613</v>
      </c>
      <c r="P48" s="6">
        <v>24496.926075589119</v>
      </c>
      <c r="Q48" s="6">
        <v>24321.41453207115</v>
      </c>
      <c r="R48" s="6">
        <v>24207.063993221193</v>
      </c>
      <c r="S48" s="6">
        <v>24056.514729091676</v>
      </c>
      <c r="T48" s="6">
        <v>23750.483047112295</v>
      </c>
      <c r="U48" s="6">
        <v>23716.655250303938</v>
      </c>
      <c r="V48" s="6">
        <v>23601.600770445257</v>
      </c>
      <c r="W48" s="6">
        <v>23544.037735683873</v>
      </c>
      <c r="X48" s="6">
        <v>23498.497202053408</v>
      </c>
      <c r="Y48" s="6">
        <v>23463.51643334949</v>
      </c>
    </row>
    <row r="49" spans="2:30" x14ac:dyDescent="0.3">
      <c r="B49" t="s">
        <v>125</v>
      </c>
      <c r="C49" t="s">
        <v>129</v>
      </c>
      <c r="E49" s="6">
        <v>830</v>
      </c>
      <c r="F49" s="6">
        <v>815.34244802121145</v>
      </c>
      <c r="G49" s="6">
        <v>809.83806644079095</v>
      </c>
      <c r="H49" s="6">
        <v>793.91195747663141</v>
      </c>
      <c r="I49" s="6">
        <v>785.5429244475672</v>
      </c>
      <c r="J49" s="6">
        <v>776.91543170947614</v>
      </c>
      <c r="K49" s="6">
        <v>771.67047113833848</v>
      </c>
      <c r="L49" s="6">
        <v>767.15570934315781</v>
      </c>
      <c r="M49" s="6">
        <v>761.97663671414023</v>
      </c>
      <c r="N49" s="6">
        <v>756.49495825860163</v>
      </c>
      <c r="O49" s="6">
        <v>750.12690861260921</v>
      </c>
      <c r="P49" s="6">
        <v>746.25444625776151</v>
      </c>
      <c r="Q49" s="6">
        <v>740.90780524183549</v>
      </c>
      <c r="R49" s="6">
        <v>737.42432336392824</v>
      </c>
      <c r="S49" s="6">
        <v>732.83811293937049</v>
      </c>
      <c r="T49" s="6">
        <v>723.5154125047053</v>
      </c>
      <c r="U49" s="6">
        <v>722.48490999604587</v>
      </c>
      <c r="V49" s="6">
        <v>718.97998383137201</v>
      </c>
      <c r="W49" s="6">
        <v>717.2264303243636</v>
      </c>
      <c r="X49" s="6">
        <v>715.83912052060225</v>
      </c>
      <c r="Y49" s="6">
        <v>714.7734948131864</v>
      </c>
    </row>
    <row r="50" spans="2:30" x14ac:dyDescent="0.3">
      <c r="B50" t="s">
        <v>126</v>
      </c>
      <c r="C50" t="s">
        <v>130</v>
      </c>
      <c r="E50" s="6">
        <v>14.4</v>
      </c>
      <c r="F50" s="6">
        <v>14.145700303018609</v>
      </c>
      <c r="G50" s="6">
        <v>14.050202598490833</v>
      </c>
      <c r="H50" s="6">
        <v>13.773894202004207</v>
      </c>
      <c r="I50" s="6">
        <v>13.628696520536106</v>
      </c>
      <c r="J50" s="6">
        <v>13.479014718815007</v>
      </c>
      <c r="K50" s="6">
        <v>13.388017812520573</v>
      </c>
      <c r="L50" s="6">
        <v>13.309689415110206</v>
      </c>
      <c r="M50" s="6">
        <v>13.219835624920023</v>
      </c>
      <c r="N50" s="6">
        <v>13.124731805932365</v>
      </c>
      <c r="O50" s="6">
        <v>13.014249980748883</v>
      </c>
      <c r="P50" s="6">
        <v>12.947065091700923</v>
      </c>
      <c r="Q50" s="6">
        <v>12.854304090942689</v>
      </c>
      <c r="R50" s="6">
        <v>12.793867778844056</v>
      </c>
      <c r="S50" s="6">
        <v>12.714299790755344</v>
      </c>
      <c r="T50" s="6">
        <v>12.552556554298503</v>
      </c>
      <c r="U50" s="6">
        <v>12.534677956557905</v>
      </c>
      <c r="V50" s="6">
        <v>12.473869599002116</v>
      </c>
      <c r="W50" s="6">
        <v>12.443446502013055</v>
      </c>
      <c r="X50" s="6">
        <v>12.419377512646594</v>
      </c>
      <c r="Y50" s="6">
        <v>12.400889548566125</v>
      </c>
    </row>
    <row r="51" spans="2:30" x14ac:dyDescent="0.3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30" x14ac:dyDescent="0.3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30" x14ac:dyDescent="0.3">
      <c r="B53" s="1" t="s">
        <v>110</v>
      </c>
    </row>
    <row r="54" spans="2:30" x14ac:dyDescent="0.3">
      <c r="B54" t="s">
        <v>10</v>
      </c>
      <c r="C54" t="s">
        <v>123</v>
      </c>
      <c r="D54" s="5">
        <v>30</v>
      </c>
    </row>
    <row r="55" spans="2:30" x14ac:dyDescent="0.3">
      <c r="B55" t="s">
        <v>11</v>
      </c>
      <c r="C55" t="s">
        <v>119</v>
      </c>
      <c r="D55" s="4">
        <v>0.08</v>
      </c>
    </row>
    <row r="56" spans="2:30" x14ac:dyDescent="0.3">
      <c r="B56" t="s">
        <v>12</v>
      </c>
      <c r="C56" t="s">
        <v>124</v>
      </c>
      <c r="D56" s="6">
        <v>8760</v>
      </c>
      <c r="AA56" t="s">
        <v>125</v>
      </c>
      <c r="AB56" t="s">
        <v>126</v>
      </c>
      <c r="AC56" t="s">
        <v>127</v>
      </c>
      <c r="AD56" t="s">
        <v>128</v>
      </c>
    </row>
    <row r="57" spans="2:30" x14ac:dyDescent="0.3">
      <c r="B57" t="s">
        <v>140</v>
      </c>
      <c r="C57" t="s">
        <v>119</v>
      </c>
      <c r="D57" s="4">
        <v>0.85</v>
      </c>
      <c r="AA57" t="s">
        <v>129</v>
      </c>
      <c r="AB57" t="s">
        <v>130</v>
      </c>
      <c r="AC57" t="s">
        <v>131</v>
      </c>
      <c r="AD57" t="s">
        <v>132</v>
      </c>
    </row>
    <row r="58" spans="2:30" x14ac:dyDescent="0.3">
      <c r="B58" t="s">
        <v>133</v>
      </c>
      <c r="G58" s="7">
        <f>(-PMT($D$55,$D$54,G62)+$AA58)/$D$56/$D$57+$AB58/1000+$AC58*$AD58/1000000</f>
        <v>0.59958613984109344</v>
      </c>
      <c r="H58" s="7">
        <f t="shared" ref="H58:Y58" si="17">(-PMT($D$55,$D$54,H62)+$AA58)/$D$56/$D$57+$AB58/1000+$AC58*$AD58/1000000</f>
        <v>0.59958613984109344</v>
      </c>
      <c r="I58" s="7">
        <f t="shared" si="17"/>
        <v>0.59958613984109344</v>
      </c>
      <c r="J58" s="7">
        <f t="shared" si="17"/>
        <v>0.59958613984109344</v>
      </c>
      <c r="K58" s="7">
        <f t="shared" si="17"/>
        <v>0.59958613984109344</v>
      </c>
      <c r="L58" s="7">
        <f t="shared" si="17"/>
        <v>0.59958613984109344</v>
      </c>
      <c r="M58" s="7">
        <f t="shared" si="17"/>
        <v>0.59958613984109344</v>
      </c>
      <c r="N58" s="7">
        <f t="shared" si="17"/>
        <v>0.59958613984109344</v>
      </c>
      <c r="O58" s="7">
        <f t="shared" si="17"/>
        <v>0.59958613984109344</v>
      </c>
      <c r="P58" s="7">
        <f t="shared" si="17"/>
        <v>0.59958613984109344</v>
      </c>
      <c r="Q58" s="7">
        <f t="shared" si="17"/>
        <v>0.59958613984109344</v>
      </c>
      <c r="R58" s="7">
        <f t="shared" si="17"/>
        <v>0.59958613984109344</v>
      </c>
      <c r="S58" s="7">
        <f t="shared" si="17"/>
        <v>0.59958613984109344</v>
      </c>
      <c r="T58" s="7">
        <f t="shared" si="17"/>
        <v>0.59958613984109344</v>
      </c>
      <c r="U58" s="7">
        <f t="shared" si="17"/>
        <v>0.59958613984109344</v>
      </c>
      <c r="V58" s="7">
        <f t="shared" si="17"/>
        <v>0.59958613984109344</v>
      </c>
      <c r="W58" s="7">
        <f t="shared" si="17"/>
        <v>0.59958613984109344</v>
      </c>
      <c r="X58" s="7">
        <f t="shared" si="17"/>
        <v>0.59958613984109344</v>
      </c>
      <c r="Y58" s="7">
        <f t="shared" si="17"/>
        <v>0.59958613984109344</v>
      </c>
      <c r="AA58" s="6">
        <v>552</v>
      </c>
      <c r="AB58" s="6">
        <v>51.2</v>
      </c>
      <c r="AC58" s="6">
        <v>17</v>
      </c>
      <c r="AD58" s="6">
        <v>9812</v>
      </c>
    </row>
    <row r="59" spans="2:30" x14ac:dyDescent="0.3">
      <c r="B59" s="8" t="s">
        <v>134</v>
      </c>
      <c r="G59" s="7">
        <f t="shared" ref="G59:Y59" si="18">(-PMT($D$55,$D$54,G63)+$AA59)/$D$56/$D$57+$AB59/1000+$AC59*$AD59/1000000</f>
        <v>0.55167865597317345</v>
      </c>
      <c r="H59" s="7">
        <f t="shared" si="18"/>
        <v>0.55167865597317345</v>
      </c>
      <c r="I59" s="7">
        <f t="shared" si="18"/>
        <v>0.55167865597317345</v>
      </c>
      <c r="J59" s="7">
        <f t="shared" si="18"/>
        <v>0.55167865597317345</v>
      </c>
      <c r="K59" s="7">
        <f t="shared" si="18"/>
        <v>0.55167865597317345</v>
      </c>
      <c r="L59" s="7">
        <f t="shared" si="18"/>
        <v>0.55167865597317345</v>
      </c>
      <c r="M59" s="7">
        <f t="shared" si="18"/>
        <v>0.55167865597317345</v>
      </c>
      <c r="N59" s="7">
        <f t="shared" si="18"/>
        <v>0.55167865597317345</v>
      </c>
      <c r="O59" s="7">
        <f t="shared" si="18"/>
        <v>0.55167865597317345</v>
      </c>
      <c r="P59" s="7">
        <f t="shared" si="18"/>
        <v>0.55167865597317345</v>
      </c>
      <c r="Q59" s="7">
        <f t="shared" si="18"/>
        <v>0.55167865597317345</v>
      </c>
      <c r="R59" s="7">
        <f t="shared" si="18"/>
        <v>0.55167865597317345</v>
      </c>
      <c r="S59" s="7">
        <f t="shared" si="18"/>
        <v>0.55167865597317345</v>
      </c>
      <c r="T59" s="7">
        <f t="shared" si="18"/>
        <v>0.55167865597317345</v>
      </c>
      <c r="U59" s="7">
        <f t="shared" si="18"/>
        <v>0.55167865597317345</v>
      </c>
      <c r="V59" s="7">
        <f t="shared" si="18"/>
        <v>0.55167865597317345</v>
      </c>
      <c r="W59" s="7">
        <f t="shared" si="18"/>
        <v>0.55167865597317345</v>
      </c>
      <c r="X59" s="7">
        <f t="shared" si="18"/>
        <v>0.55167865597317345</v>
      </c>
      <c r="Y59" s="7">
        <f t="shared" si="18"/>
        <v>0.55167865597317345</v>
      </c>
      <c r="AA59" s="6">
        <v>543</v>
      </c>
      <c r="AB59" s="6">
        <v>110.8</v>
      </c>
      <c r="AC59" s="6">
        <v>8.5</v>
      </c>
      <c r="AD59" s="6">
        <v>10081</v>
      </c>
    </row>
    <row r="60" spans="2:30" x14ac:dyDescent="0.3">
      <c r="B60" s="8" t="s">
        <v>135</v>
      </c>
      <c r="G60" s="7">
        <f>(-PMT($D$55,$D$54,G64)+G65)/$D$56/$D$57+$AB60/1000+$AC60*$AD60/1000000</f>
        <v>0.70570195262569402</v>
      </c>
      <c r="H60" s="7">
        <f t="shared" ref="H60:Y60" si="19">(-PMT($D$55,$D$54,H64)+H65)/$D$56/$D$57+$AB60/1000+$AC60*$AD60/1000000</f>
        <v>0.69375297378514111</v>
      </c>
      <c r="I60" s="7">
        <f t="shared" si="19"/>
        <v>0.68747388836602075</v>
      </c>
      <c r="J60" s="7">
        <f t="shared" si="19"/>
        <v>0.6810008868057229</v>
      </c>
      <c r="K60" s="7">
        <f t="shared" si="19"/>
        <v>0.67706571827051487</v>
      </c>
      <c r="L60" s="7">
        <f t="shared" si="19"/>
        <v>0.67367840042143112</v>
      </c>
      <c r="M60" s="7">
        <f t="shared" si="19"/>
        <v>0.66979266603413756</v>
      </c>
      <c r="N60" s="7">
        <f t="shared" si="19"/>
        <v>0.66567989372902836</v>
      </c>
      <c r="O60" s="7">
        <f t="shared" si="19"/>
        <v>0.66090209830851543</v>
      </c>
      <c r="P60" s="7">
        <f t="shared" si="19"/>
        <v>0.65799668237527986</v>
      </c>
      <c r="Q60" s="7">
        <f t="shared" si="19"/>
        <v>0.65398522543302851</v>
      </c>
      <c r="R60" s="7">
        <f t="shared" si="19"/>
        <v>0.65137165225302351</v>
      </c>
      <c r="S60" s="7">
        <f t="shared" si="19"/>
        <v>0.64793072820530484</v>
      </c>
      <c r="T60" s="7">
        <f t="shared" si="19"/>
        <v>0.64093612892927854</v>
      </c>
      <c r="U60" s="7">
        <f t="shared" si="19"/>
        <v>0.64016296753129864</v>
      </c>
      <c r="V60" s="7">
        <f t="shared" si="19"/>
        <v>0.63753330521556073</v>
      </c>
      <c r="W60" s="7">
        <f t="shared" si="19"/>
        <v>0.6362176559381274</v>
      </c>
      <c r="X60" s="7">
        <f t="shared" si="19"/>
        <v>0.63517679055614717</v>
      </c>
      <c r="Y60" s="7">
        <f t="shared" si="19"/>
        <v>0.63437727706176417</v>
      </c>
      <c r="AB60" s="6">
        <v>42.5</v>
      </c>
      <c r="AC60" s="6">
        <v>17.5</v>
      </c>
      <c r="AD60" s="6">
        <v>9758</v>
      </c>
    </row>
    <row r="62" spans="2:30" x14ac:dyDescent="0.3">
      <c r="B62" t="s">
        <v>136</v>
      </c>
      <c r="C62" t="s">
        <v>137</v>
      </c>
      <c r="G62" s="6">
        <v>25772</v>
      </c>
      <c r="H62" s="6">
        <v>25772</v>
      </c>
      <c r="I62" s="6">
        <v>25772</v>
      </c>
      <c r="J62" s="6">
        <v>25772</v>
      </c>
      <c r="K62" s="6">
        <v>25772</v>
      </c>
      <c r="L62" s="6">
        <v>25772</v>
      </c>
      <c r="M62" s="6">
        <v>25772</v>
      </c>
      <c r="N62" s="6">
        <v>25772</v>
      </c>
      <c r="O62" s="6">
        <v>25772</v>
      </c>
      <c r="P62" s="6">
        <v>25772</v>
      </c>
      <c r="Q62" s="6">
        <v>25772</v>
      </c>
      <c r="R62" s="6">
        <v>25772</v>
      </c>
      <c r="S62" s="6">
        <v>25772</v>
      </c>
      <c r="T62" s="6">
        <v>25772</v>
      </c>
      <c r="U62" s="6">
        <v>25772</v>
      </c>
      <c r="V62" s="6">
        <v>25772</v>
      </c>
      <c r="W62" s="6">
        <v>25772</v>
      </c>
      <c r="X62" s="6">
        <v>25772</v>
      </c>
      <c r="Y62" s="6">
        <v>25772</v>
      </c>
    </row>
    <row r="63" spans="2:30" x14ac:dyDescent="0.3">
      <c r="B63" t="s">
        <v>138</v>
      </c>
      <c r="C63" t="s">
        <v>137</v>
      </c>
      <c r="G63" s="6">
        <v>23661</v>
      </c>
      <c r="H63" s="6">
        <v>23661</v>
      </c>
      <c r="I63" s="6">
        <v>23661</v>
      </c>
      <c r="J63" s="6">
        <v>23661</v>
      </c>
      <c r="K63" s="6">
        <v>23661</v>
      </c>
      <c r="L63" s="6">
        <v>23661</v>
      </c>
      <c r="M63" s="6">
        <v>23661</v>
      </c>
      <c r="N63" s="6">
        <v>23661</v>
      </c>
      <c r="O63" s="6">
        <v>23661</v>
      </c>
      <c r="P63" s="6">
        <v>23661</v>
      </c>
      <c r="Q63" s="6">
        <v>23661</v>
      </c>
      <c r="R63" s="6">
        <v>23661</v>
      </c>
      <c r="S63" s="6">
        <v>23661</v>
      </c>
      <c r="T63" s="6">
        <v>23661</v>
      </c>
      <c r="U63" s="6">
        <v>23661</v>
      </c>
      <c r="V63" s="6">
        <v>23661</v>
      </c>
      <c r="W63" s="6">
        <v>23661</v>
      </c>
      <c r="X63" s="6">
        <v>23661</v>
      </c>
      <c r="Y63" s="6">
        <v>23661</v>
      </c>
    </row>
    <row r="64" spans="2:30" x14ac:dyDescent="0.3">
      <c r="B64" t="s">
        <v>139</v>
      </c>
      <c r="C64" t="s">
        <v>137</v>
      </c>
      <c r="G64" s="6">
        <v>32340.071526399999</v>
      </c>
      <c r="H64" s="6">
        <v>31514.229184179985</v>
      </c>
      <c r="I64" s="6">
        <v>31080.256149436038</v>
      </c>
      <c r="J64" s="6">
        <v>30632.880784471155</v>
      </c>
      <c r="K64" s="6">
        <v>30360.905342593451</v>
      </c>
      <c r="L64" s="6">
        <v>30126.794081400389</v>
      </c>
      <c r="M64" s="6">
        <v>29858.235233781001</v>
      </c>
      <c r="N64" s="6">
        <v>29573.984875755275</v>
      </c>
      <c r="O64" s="6">
        <v>29243.772075701312</v>
      </c>
      <c r="P64" s="6">
        <v>29042.967008469685</v>
      </c>
      <c r="Q64" s="6">
        <v>28765.718965677912</v>
      </c>
      <c r="R64" s="6">
        <v>28585.084333602612</v>
      </c>
      <c r="S64" s="6">
        <v>28347.268130821762</v>
      </c>
      <c r="T64" s="6">
        <v>27863.843034327343</v>
      </c>
      <c r="U64" s="6">
        <v>27810.406717438505</v>
      </c>
      <c r="V64" s="6">
        <v>27628.660100003177</v>
      </c>
      <c r="W64" s="6">
        <v>27537.730247727592</v>
      </c>
      <c r="X64" s="6">
        <v>27465.791823828731</v>
      </c>
      <c r="Y64" s="6">
        <v>27410.534206784756</v>
      </c>
    </row>
    <row r="65" spans="2:25" x14ac:dyDescent="0.3">
      <c r="B65" t="s">
        <v>125</v>
      </c>
      <c r="C65" t="s">
        <v>129</v>
      </c>
      <c r="G65" s="6">
        <v>794</v>
      </c>
      <c r="H65" s="6">
        <v>778.38535919518029</v>
      </c>
      <c r="I65" s="6">
        <v>770.18</v>
      </c>
      <c r="J65" s="6">
        <v>761.72123581254846</v>
      </c>
      <c r="K65" s="6">
        <v>756.57885134575508</v>
      </c>
      <c r="L65" s="6">
        <v>752.15238510031395</v>
      </c>
      <c r="M65" s="6">
        <v>747.07460000000015</v>
      </c>
      <c r="N65" s="6">
        <v>741.70012715899554</v>
      </c>
      <c r="O65" s="6">
        <v>735.45661795827368</v>
      </c>
      <c r="P65" s="6">
        <v>731.65988965274653</v>
      </c>
      <c r="Q65" s="6">
        <v>726.41781331358072</v>
      </c>
      <c r="R65" s="6">
        <v>723.00245816336599</v>
      </c>
      <c r="S65" s="6">
        <v>718.50594061498407</v>
      </c>
      <c r="T65" s="6">
        <v>709.36556496228525</v>
      </c>
      <c r="U65" s="6">
        <v>708.35521607183148</v>
      </c>
      <c r="V65" s="6">
        <v>704.91883602244479</v>
      </c>
      <c r="W65" s="6">
        <v>703.19957689860064</v>
      </c>
      <c r="X65" s="6">
        <v>701.83939882123786</v>
      </c>
      <c r="Y65" s="6">
        <v>700.79461363917449</v>
      </c>
    </row>
    <row r="66" spans="2:25" x14ac:dyDescent="0.3">
      <c r="B66" t="s">
        <v>126</v>
      </c>
      <c r="C66" t="s">
        <v>130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0"/>
  <sheetViews>
    <sheetView workbookViewId="0">
      <selection activeCell="T5" sqref="T4:T5"/>
    </sheetView>
  </sheetViews>
  <sheetFormatPr defaultColWidth="9.109375" defaultRowHeight="14.4" x14ac:dyDescent="0.3"/>
  <cols>
    <col min="1" max="16384" width="9.109375" style="21"/>
  </cols>
  <sheetData>
    <row r="2" spans="2:26" ht="15" x14ac:dyDescent="0.25">
      <c r="B2" s="20" t="s">
        <v>92</v>
      </c>
    </row>
    <row r="3" spans="2:26" ht="15" x14ac:dyDescent="0.25">
      <c r="D3" s="21" t="s">
        <v>93</v>
      </c>
      <c r="T3" s="20" t="s">
        <v>94</v>
      </c>
    </row>
    <row r="4" spans="2:26" ht="15" x14ac:dyDescent="0.25">
      <c r="B4" s="21" t="s">
        <v>95</v>
      </c>
      <c r="C4" s="21" t="s">
        <v>9</v>
      </c>
      <c r="D4" s="22" t="s">
        <v>96</v>
      </c>
      <c r="E4" s="22" t="s">
        <v>109</v>
      </c>
      <c r="F4" s="22" t="s">
        <v>97</v>
      </c>
      <c r="G4" s="22" t="s">
        <v>120</v>
      </c>
      <c r="H4" s="23" t="s">
        <v>98</v>
      </c>
      <c r="I4" s="23" t="s">
        <v>99</v>
      </c>
      <c r="J4" s="23" t="s">
        <v>100</v>
      </c>
      <c r="K4" s="23" t="s">
        <v>101</v>
      </c>
      <c r="L4" s="23" t="s">
        <v>118</v>
      </c>
      <c r="M4" s="23" t="s">
        <v>102</v>
      </c>
      <c r="N4" s="23" t="s">
        <v>103</v>
      </c>
      <c r="O4" s="23" t="s">
        <v>104</v>
      </c>
      <c r="P4" s="23" t="s">
        <v>105</v>
      </c>
      <c r="Q4" s="23" t="s">
        <v>106</v>
      </c>
      <c r="R4" s="23" t="s">
        <v>107</v>
      </c>
      <c r="S4" s="23" t="s">
        <v>108</v>
      </c>
      <c r="T4" s="24" t="s">
        <v>81</v>
      </c>
    </row>
    <row r="5" spans="2:26" ht="15" x14ac:dyDescent="0.25">
      <c r="B5" s="22" t="s">
        <v>96</v>
      </c>
      <c r="C5" s="5">
        <v>74.8</v>
      </c>
      <c r="D5" s="25">
        <f t="shared" ref="D5:D20" si="0">$C$5/$C5</f>
        <v>1</v>
      </c>
      <c r="E5" s="25">
        <f>$C$6/$C5</f>
        <v>1.1550802139037435</v>
      </c>
      <c r="F5" s="25">
        <f t="shared" ref="F5:F20" si="1">$C$7/$C5</f>
        <v>1.2727272727272727</v>
      </c>
      <c r="G5" s="25">
        <f>$C$8/$C5</f>
        <v>1.3409090909090908</v>
      </c>
      <c r="H5" s="25">
        <f t="shared" ref="H5:H20" si="2">$C$9/$C5</f>
        <v>1.375668449197861</v>
      </c>
      <c r="I5" s="25">
        <f t="shared" ref="I5:I20" si="3">$C$10/$C5</f>
        <v>1.4598930481283423</v>
      </c>
      <c r="J5" s="25">
        <f t="shared" ref="J5:J20" si="4">$C$11/$C5</f>
        <v>1.4786096256684491</v>
      </c>
      <c r="K5" s="25">
        <f t="shared" ref="K5:K20" si="5">$C$12/$C5</f>
        <v>1.4866310160427809</v>
      </c>
      <c r="L5" s="25">
        <f>$C$13/$C5</f>
        <v>1.481283422459893</v>
      </c>
      <c r="M5" s="25">
        <f t="shared" ref="M5:M20" si="6">$C$14/$C5</f>
        <v>1.5254010695187166</v>
      </c>
      <c r="N5" s="25">
        <f t="shared" ref="N5:N20" si="7">$C$15/$C5</f>
        <v>1.5294117647058825</v>
      </c>
      <c r="O5" s="25">
        <f t="shared" ref="O5:O20" si="8">$C$16/$C5</f>
        <v>1.552139037433155</v>
      </c>
      <c r="P5" s="25">
        <f t="shared" ref="P5:P20" si="9">$C$17/$C5</f>
        <v>1.5614973262032086</v>
      </c>
      <c r="Q5" s="25">
        <f>$C$18/$C5</f>
        <v>1.5735294117647061</v>
      </c>
      <c r="R5" s="25">
        <f>$C$19/$C5</f>
        <v>1.6203208556149733</v>
      </c>
      <c r="S5" s="25">
        <f>$C$20/$C5</f>
        <v>1.6229946524064172</v>
      </c>
    </row>
    <row r="6" spans="2:26" ht="15" x14ac:dyDescent="0.25">
      <c r="B6" s="22" t="s">
        <v>109</v>
      </c>
      <c r="C6" s="5">
        <v>86.4</v>
      </c>
      <c r="D6" s="25">
        <f t="shared" si="0"/>
        <v>0.8657407407407407</v>
      </c>
      <c r="E6" s="25">
        <f>$C$6/$C6</f>
        <v>1</v>
      </c>
      <c r="F6" s="25">
        <f t="shared" si="1"/>
        <v>1.1018518518518519</v>
      </c>
      <c r="G6" s="25">
        <f t="shared" ref="G6:G20" si="10">$C$8/$C6</f>
        <v>1.1608796296296295</v>
      </c>
      <c r="H6" s="25">
        <f t="shared" si="2"/>
        <v>1.1909722222222221</v>
      </c>
      <c r="I6" s="25">
        <f t="shared" si="3"/>
        <v>1.2638888888888888</v>
      </c>
      <c r="J6" s="25">
        <f t="shared" si="4"/>
        <v>1.2800925925925923</v>
      </c>
      <c r="K6" s="25">
        <f t="shared" si="5"/>
        <v>1.287037037037037</v>
      </c>
      <c r="L6" s="25">
        <f t="shared" ref="L6:L20" si="11">$C$13/$C6</f>
        <v>1.2824074074074072</v>
      </c>
      <c r="M6" s="25">
        <f t="shared" si="6"/>
        <v>1.3206018518518516</v>
      </c>
      <c r="N6" s="25">
        <f t="shared" si="7"/>
        <v>1.324074074074074</v>
      </c>
      <c r="O6" s="25">
        <f t="shared" si="8"/>
        <v>1.3437499999999998</v>
      </c>
      <c r="P6" s="25">
        <f t="shared" si="9"/>
        <v>1.3518518518518516</v>
      </c>
      <c r="Q6" s="25">
        <f>$C$18/$C6</f>
        <v>1.3622685185185184</v>
      </c>
      <c r="R6" s="25">
        <f>$C$19/$C6</f>
        <v>1.4027777777777777</v>
      </c>
      <c r="S6" s="25">
        <f>$C$20/$C6</f>
        <v>1.4050925925925926</v>
      </c>
    </row>
    <row r="7" spans="2:26" ht="15" x14ac:dyDescent="0.25">
      <c r="B7" s="22" t="s">
        <v>97</v>
      </c>
      <c r="C7" s="5">
        <v>95.2</v>
      </c>
      <c r="D7" s="25">
        <f t="shared" si="0"/>
        <v>0.7857142857142857</v>
      </c>
      <c r="E7" s="25">
        <f t="shared" ref="E7:E20" si="12">$C$6/$C7</f>
        <v>0.90756302521008403</v>
      </c>
      <c r="F7" s="25">
        <f t="shared" si="1"/>
        <v>1</v>
      </c>
      <c r="G7" s="25">
        <f t="shared" si="10"/>
        <v>1.0535714285714286</v>
      </c>
      <c r="H7" s="25">
        <f t="shared" si="2"/>
        <v>1.0808823529411764</v>
      </c>
      <c r="I7" s="25">
        <f t="shared" si="3"/>
        <v>1.1470588235294117</v>
      </c>
      <c r="J7" s="25">
        <f t="shared" si="4"/>
        <v>1.1617647058823528</v>
      </c>
      <c r="K7" s="25">
        <f t="shared" si="5"/>
        <v>1.1680672268907564</v>
      </c>
      <c r="L7" s="25">
        <f t="shared" si="11"/>
        <v>1.1638655462184873</v>
      </c>
      <c r="M7" s="25">
        <f t="shared" si="6"/>
        <v>1.1985294117647058</v>
      </c>
      <c r="N7" s="25">
        <f t="shared" si="7"/>
        <v>1.2016806722689075</v>
      </c>
      <c r="O7" s="25">
        <f t="shared" si="8"/>
        <v>1.2195378151260503</v>
      </c>
      <c r="P7" s="25">
        <f t="shared" si="9"/>
        <v>1.2268907563025209</v>
      </c>
      <c r="Q7" s="25">
        <f t="shared" ref="Q7:Q20" si="13">$C$18/$C7</f>
        <v>1.2363445378151261</v>
      </c>
      <c r="R7" s="25">
        <f t="shared" ref="R7:R20" si="14">$C$19/$C7</f>
        <v>1.2731092436974789</v>
      </c>
      <c r="S7" s="26">
        <f t="shared" ref="S7:S20" si="15">$C$20/$C7</f>
        <v>1.2752100840336136</v>
      </c>
      <c r="U7" s="27"/>
    </row>
    <row r="8" spans="2:26" ht="15" x14ac:dyDescent="0.25">
      <c r="B8" s="22" t="s">
        <v>120</v>
      </c>
      <c r="C8" s="5">
        <v>100.3</v>
      </c>
      <c r="D8" s="25">
        <f t="shared" si="0"/>
        <v>0.74576271186440679</v>
      </c>
      <c r="E8" s="25">
        <f t="shared" si="12"/>
        <v>0.86141575274177473</v>
      </c>
      <c r="F8" s="25">
        <f t="shared" si="1"/>
        <v>0.94915254237288138</v>
      </c>
      <c r="G8" s="25">
        <f t="shared" si="10"/>
        <v>1</v>
      </c>
      <c r="H8" s="25">
        <f t="shared" si="2"/>
        <v>1.0259222333000997</v>
      </c>
      <c r="I8" s="25">
        <f t="shared" si="3"/>
        <v>1.0887337986041874</v>
      </c>
      <c r="J8" s="25">
        <f t="shared" si="4"/>
        <v>1.1026919242273181</v>
      </c>
      <c r="K8" s="25">
        <f t="shared" si="5"/>
        <v>1.1086739780658026</v>
      </c>
      <c r="L8" s="25">
        <f t="shared" si="11"/>
        <v>1.1046859421734796</v>
      </c>
      <c r="M8" s="25">
        <f t="shared" si="6"/>
        <v>1.1375872382851446</v>
      </c>
      <c r="N8" s="25">
        <f t="shared" si="7"/>
        <v>1.140578265204387</v>
      </c>
      <c r="O8" s="25">
        <f t="shared" si="8"/>
        <v>1.1575274177467596</v>
      </c>
      <c r="P8" s="25">
        <f t="shared" si="9"/>
        <v>1.164506480558325</v>
      </c>
      <c r="Q8" s="25">
        <f t="shared" si="13"/>
        <v>1.1734795613160518</v>
      </c>
      <c r="R8" s="25">
        <f t="shared" si="14"/>
        <v>1.2083748753738783</v>
      </c>
      <c r="S8" s="25">
        <f t="shared" si="15"/>
        <v>1.2103688933200401</v>
      </c>
      <c r="U8" s="27"/>
    </row>
    <row r="9" spans="2:26" ht="15" x14ac:dyDescent="0.25">
      <c r="B9" s="23" t="s">
        <v>98</v>
      </c>
      <c r="C9" s="5">
        <v>102.9</v>
      </c>
      <c r="D9" s="25">
        <f t="shared" si="0"/>
        <v>0.72691933916423701</v>
      </c>
      <c r="E9" s="25">
        <f t="shared" si="12"/>
        <v>0.83965014577259478</v>
      </c>
      <c r="F9" s="25">
        <f t="shared" si="1"/>
        <v>0.92517006802721091</v>
      </c>
      <c r="G9" s="25">
        <f t="shared" si="10"/>
        <v>0.97473275024295425</v>
      </c>
      <c r="H9" s="25">
        <f t="shared" si="2"/>
        <v>1</v>
      </c>
      <c r="I9" s="25">
        <f t="shared" si="3"/>
        <v>1.0612244897959184</v>
      </c>
      <c r="J9" s="25">
        <f t="shared" si="4"/>
        <v>1.074829931972789</v>
      </c>
      <c r="K9" s="25">
        <f t="shared" si="5"/>
        <v>1.0806608357628766</v>
      </c>
      <c r="L9" s="25">
        <f t="shared" si="11"/>
        <v>1.0767735665694849</v>
      </c>
      <c r="M9" s="25">
        <f t="shared" si="6"/>
        <v>1.1088435374149659</v>
      </c>
      <c r="N9" s="25">
        <f t="shared" si="7"/>
        <v>1.1117589893100097</v>
      </c>
      <c r="O9" s="25">
        <f t="shared" si="8"/>
        <v>1.1282798833819241</v>
      </c>
      <c r="P9" s="25">
        <f t="shared" si="9"/>
        <v>1.1350826044703595</v>
      </c>
      <c r="Q9" s="25">
        <f t="shared" si="13"/>
        <v>1.1438289601554907</v>
      </c>
      <c r="R9" s="25">
        <f t="shared" si="14"/>
        <v>1.1778425655976676</v>
      </c>
      <c r="S9" s="25">
        <f t="shared" si="15"/>
        <v>1.1797862001943635</v>
      </c>
    </row>
    <row r="10" spans="2:26" ht="15" x14ac:dyDescent="0.25">
      <c r="B10" s="23" t="s">
        <v>99</v>
      </c>
      <c r="C10" s="5">
        <v>109.2</v>
      </c>
      <c r="D10" s="25">
        <f t="shared" si="0"/>
        <v>0.68498168498168499</v>
      </c>
      <c r="E10" s="25">
        <f t="shared" si="12"/>
        <v>0.79120879120879128</v>
      </c>
      <c r="F10" s="25">
        <f t="shared" si="1"/>
        <v>0.87179487179487181</v>
      </c>
      <c r="G10" s="25">
        <f t="shared" si="10"/>
        <v>0.91849816849816845</v>
      </c>
      <c r="H10" s="25">
        <f t="shared" si="2"/>
        <v>0.94230769230769229</v>
      </c>
      <c r="I10" s="25">
        <f t="shared" si="3"/>
        <v>1</v>
      </c>
      <c r="J10" s="25">
        <f t="shared" si="4"/>
        <v>1.0128205128205128</v>
      </c>
      <c r="K10" s="25">
        <f t="shared" si="5"/>
        <v>1.0183150183150182</v>
      </c>
      <c r="L10" s="25">
        <f t="shared" si="11"/>
        <v>1.0146520146520146</v>
      </c>
      <c r="M10" s="25">
        <f t="shared" si="6"/>
        <v>1.0448717948717947</v>
      </c>
      <c r="N10" s="25">
        <f t="shared" si="7"/>
        <v>1.0476190476190477</v>
      </c>
      <c r="O10" s="25">
        <f t="shared" si="8"/>
        <v>1.0631868131868132</v>
      </c>
      <c r="P10" s="25">
        <f t="shared" si="9"/>
        <v>1.0695970695970696</v>
      </c>
      <c r="Q10" s="25">
        <f t="shared" si="13"/>
        <v>1.0778388278388278</v>
      </c>
      <c r="R10" s="25">
        <f t="shared" si="14"/>
        <v>1.1098901098901099</v>
      </c>
      <c r="S10" s="25">
        <f t="shared" si="15"/>
        <v>1.1117216117216118</v>
      </c>
    </row>
    <row r="11" spans="2:26" ht="15" x14ac:dyDescent="0.25">
      <c r="B11" s="23" t="s">
        <v>100</v>
      </c>
      <c r="C11" s="5">
        <v>110.6</v>
      </c>
      <c r="D11" s="25">
        <f t="shared" si="0"/>
        <v>0.67631103074141052</v>
      </c>
      <c r="E11" s="25">
        <f t="shared" si="12"/>
        <v>0.78119349005424965</v>
      </c>
      <c r="F11" s="25">
        <f t="shared" si="1"/>
        <v>0.86075949367088611</v>
      </c>
      <c r="G11" s="25">
        <f t="shared" si="10"/>
        <v>0.90687160940325495</v>
      </c>
      <c r="H11" s="25">
        <f t="shared" si="2"/>
        <v>0.93037974683544311</v>
      </c>
      <c r="I11" s="25">
        <f t="shared" si="3"/>
        <v>0.98734177215189878</v>
      </c>
      <c r="J11" s="25">
        <f t="shared" si="4"/>
        <v>1</v>
      </c>
      <c r="K11" s="25">
        <f t="shared" si="5"/>
        <v>1.0054249547920435</v>
      </c>
      <c r="L11" s="25">
        <f t="shared" si="11"/>
        <v>1.0018083182640145</v>
      </c>
      <c r="M11" s="25">
        <f t="shared" si="6"/>
        <v>1.0316455696202531</v>
      </c>
      <c r="N11" s="25">
        <f t="shared" si="7"/>
        <v>1.034358047016275</v>
      </c>
      <c r="O11" s="25">
        <f t="shared" si="8"/>
        <v>1.0497287522603977</v>
      </c>
      <c r="P11" s="25">
        <f t="shared" si="9"/>
        <v>1.0560578661844484</v>
      </c>
      <c r="Q11" s="25">
        <f t="shared" si="13"/>
        <v>1.0641952983725136</v>
      </c>
      <c r="R11" s="25">
        <f t="shared" si="14"/>
        <v>1.0958408679927667</v>
      </c>
      <c r="S11" s="25">
        <f t="shared" si="15"/>
        <v>1.0976491862567812</v>
      </c>
    </row>
    <row r="12" spans="2:26" ht="15" x14ac:dyDescent="0.25">
      <c r="B12" s="23" t="s">
        <v>101</v>
      </c>
      <c r="C12" s="5">
        <v>111.2</v>
      </c>
      <c r="D12" s="25">
        <f t="shared" si="0"/>
        <v>0.67266187050359705</v>
      </c>
      <c r="E12" s="25">
        <f t="shared" si="12"/>
        <v>0.7769784172661871</v>
      </c>
      <c r="F12" s="25">
        <f t="shared" si="1"/>
        <v>0.85611510791366907</v>
      </c>
      <c r="G12" s="25">
        <f t="shared" si="10"/>
        <v>0.90197841726618699</v>
      </c>
      <c r="H12" s="25">
        <f t="shared" si="2"/>
        <v>0.92535971223021585</v>
      </c>
      <c r="I12" s="25">
        <f t="shared" si="3"/>
        <v>0.98201438848920863</v>
      </c>
      <c r="J12" s="25">
        <f t="shared" si="4"/>
        <v>0.99460431654676251</v>
      </c>
      <c r="K12" s="25">
        <f t="shared" si="5"/>
        <v>1</v>
      </c>
      <c r="L12" s="25">
        <f t="shared" si="11"/>
        <v>0.99640287769784164</v>
      </c>
      <c r="M12" s="25">
        <f t="shared" si="6"/>
        <v>1.0260791366906474</v>
      </c>
      <c r="N12" s="25">
        <f t="shared" si="7"/>
        <v>1.0287769784172662</v>
      </c>
      <c r="O12" s="25">
        <f t="shared" si="8"/>
        <v>1.0440647482014387</v>
      </c>
      <c r="P12" s="25">
        <f t="shared" si="9"/>
        <v>1.0503597122302157</v>
      </c>
      <c r="Q12" s="25">
        <f t="shared" si="13"/>
        <v>1.0584532374100719</v>
      </c>
      <c r="R12" s="25">
        <f t="shared" si="14"/>
        <v>1.0899280575539569</v>
      </c>
      <c r="S12" s="25">
        <f t="shared" si="15"/>
        <v>1.0917266187050361</v>
      </c>
    </row>
    <row r="13" spans="2:26" ht="15" x14ac:dyDescent="0.25">
      <c r="B13" s="23" t="s">
        <v>118</v>
      </c>
      <c r="C13" s="5">
        <v>110.8</v>
      </c>
      <c r="D13" s="25">
        <f t="shared" si="0"/>
        <v>0.67509025270758127</v>
      </c>
      <c r="E13" s="25">
        <f t="shared" si="12"/>
        <v>0.77978339350180514</v>
      </c>
      <c r="F13" s="25">
        <f t="shared" si="1"/>
        <v>0.8592057761732852</v>
      </c>
      <c r="G13" s="25">
        <f t="shared" si="10"/>
        <v>0.90523465703971118</v>
      </c>
      <c r="H13" s="25">
        <f t="shared" si="2"/>
        <v>0.92870036101083042</v>
      </c>
      <c r="I13" s="25">
        <f t="shared" si="3"/>
        <v>0.98555956678700363</v>
      </c>
      <c r="J13" s="25">
        <f t="shared" si="4"/>
        <v>0.99819494584837543</v>
      </c>
      <c r="K13" s="25">
        <f t="shared" si="5"/>
        <v>1.0036101083032491</v>
      </c>
      <c r="L13" s="25">
        <f t="shared" si="11"/>
        <v>1</v>
      </c>
      <c r="M13" s="25">
        <f t="shared" si="6"/>
        <v>1.029783393501805</v>
      </c>
      <c r="N13" s="25">
        <f t="shared" si="7"/>
        <v>1.0324909747292419</v>
      </c>
      <c r="O13" s="25">
        <f t="shared" si="8"/>
        <v>1.0478339350180506</v>
      </c>
      <c r="P13" s="25">
        <f t="shared" si="9"/>
        <v>1.0541516245487366</v>
      </c>
      <c r="Q13" s="25">
        <f t="shared" si="13"/>
        <v>1.0622743682310469</v>
      </c>
      <c r="R13" s="25">
        <f t="shared" si="14"/>
        <v>1.0938628158844765</v>
      </c>
      <c r="S13" s="25">
        <f t="shared" si="15"/>
        <v>1.0956678700361011</v>
      </c>
      <c r="T13" s="21">
        <f>805.3</f>
        <v>805.3</v>
      </c>
      <c r="U13" s="21">
        <f>T13*$R$13</f>
        <v>880.88772563176894</v>
      </c>
      <c r="V13" s="21">
        <f>U13/0.9</f>
        <v>978.76413959085437</v>
      </c>
      <c r="W13" s="21">
        <v>620</v>
      </c>
      <c r="X13" s="32">
        <f>$V13/W13-1</f>
        <v>0.57865183804976517</v>
      </c>
      <c r="Y13" s="21">
        <f>0.687021978021978*1000</f>
        <v>687.02197802197793</v>
      </c>
      <c r="Z13" s="32">
        <f>$V13/Y13-1</f>
        <v>0.42464749440598482</v>
      </c>
    </row>
    <row r="14" spans="2:26" x14ac:dyDescent="0.3">
      <c r="B14" s="23" t="s">
        <v>102</v>
      </c>
      <c r="C14" s="5">
        <v>114.1</v>
      </c>
      <c r="D14" s="25">
        <f t="shared" si="0"/>
        <v>0.65556529360210347</v>
      </c>
      <c r="E14" s="25">
        <f t="shared" si="12"/>
        <v>0.75723049956178801</v>
      </c>
      <c r="F14" s="25">
        <f t="shared" si="1"/>
        <v>0.83435582822085896</v>
      </c>
      <c r="G14" s="25">
        <f t="shared" si="10"/>
        <v>0.87905346187554778</v>
      </c>
      <c r="H14" s="25">
        <f t="shared" si="2"/>
        <v>0.90184049079754613</v>
      </c>
      <c r="I14" s="25">
        <f t="shared" si="3"/>
        <v>0.95705521472392641</v>
      </c>
      <c r="J14" s="25">
        <f t="shared" si="4"/>
        <v>0.96932515337423308</v>
      </c>
      <c r="K14" s="25">
        <f t="shared" si="5"/>
        <v>0.97458369851007898</v>
      </c>
      <c r="L14" s="25">
        <f t="shared" si="11"/>
        <v>0.97107800175284842</v>
      </c>
      <c r="M14" s="25">
        <f t="shared" si="6"/>
        <v>1</v>
      </c>
      <c r="N14" s="25">
        <f t="shared" si="7"/>
        <v>1.0026292725679229</v>
      </c>
      <c r="O14" s="25">
        <f t="shared" si="8"/>
        <v>1.0175284837861525</v>
      </c>
      <c r="P14" s="25">
        <f t="shared" si="9"/>
        <v>1.0236634531113058</v>
      </c>
      <c r="Q14" s="25">
        <f t="shared" si="13"/>
        <v>1.0315512708150745</v>
      </c>
      <c r="R14" s="25">
        <f t="shared" si="14"/>
        <v>1.0622261174408414</v>
      </c>
      <c r="S14" s="25">
        <f t="shared" si="15"/>
        <v>1.0639789658194567</v>
      </c>
      <c r="T14" s="21">
        <v>931.21</v>
      </c>
      <c r="U14" s="21">
        <f>T14*$R$13</f>
        <v>1018.6159927797835</v>
      </c>
      <c r="V14" s="21">
        <f>U14/0.9</f>
        <v>1131.7955475330928</v>
      </c>
      <c r="W14" s="21">
        <v>620</v>
      </c>
      <c r="X14" s="32">
        <f>$V14/W14-1</f>
        <v>0.82547668956950448</v>
      </c>
      <c r="Y14" s="21">
        <f>0.872373626373626*1000</f>
        <v>872.37362637362605</v>
      </c>
      <c r="Z14" s="32">
        <f>$V14/Y14-1</f>
        <v>0.29737478680764218</v>
      </c>
    </row>
    <row r="15" spans="2:26" x14ac:dyDescent="0.3">
      <c r="B15" s="23" t="s">
        <v>103</v>
      </c>
      <c r="C15" s="5">
        <v>114.4</v>
      </c>
      <c r="D15" s="25">
        <f t="shared" si="0"/>
        <v>0.65384615384615374</v>
      </c>
      <c r="E15" s="25">
        <f t="shared" si="12"/>
        <v>0.75524475524475521</v>
      </c>
      <c r="F15" s="25">
        <f t="shared" si="1"/>
        <v>0.83216783216783219</v>
      </c>
      <c r="G15" s="25">
        <f t="shared" si="10"/>
        <v>0.87674825174825166</v>
      </c>
      <c r="H15" s="25">
        <f t="shared" si="2"/>
        <v>0.89947552447552448</v>
      </c>
      <c r="I15" s="25">
        <f t="shared" si="3"/>
        <v>0.95454545454545447</v>
      </c>
      <c r="J15" s="25">
        <f t="shared" si="4"/>
        <v>0.96678321678321666</v>
      </c>
      <c r="K15" s="25">
        <f t="shared" si="5"/>
        <v>0.97202797202797198</v>
      </c>
      <c r="L15" s="25">
        <f t="shared" si="11"/>
        <v>0.96853146853146843</v>
      </c>
      <c r="M15" s="25">
        <f t="shared" si="6"/>
        <v>0.99737762237762229</v>
      </c>
      <c r="N15" s="25">
        <f t="shared" si="7"/>
        <v>1</v>
      </c>
      <c r="O15" s="25">
        <f t="shared" si="8"/>
        <v>1.0148601398601398</v>
      </c>
      <c r="P15" s="25">
        <f t="shared" si="9"/>
        <v>1.0209790209790208</v>
      </c>
      <c r="Q15" s="25">
        <f t="shared" si="13"/>
        <v>1.0288461538461537</v>
      </c>
      <c r="R15" s="25">
        <f t="shared" si="14"/>
        <v>1.0594405594405594</v>
      </c>
      <c r="S15" s="25">
        <f t="shared" si="15"/>
        <v>1.0611888111888113</v>
      </c>
    </row>
    <row r="16" spans="2:26" x14ac:dyDescent="0.3">
      <c r="B16" s="23" t="s">
        <v>104</v>
      </c>
      <c r="C16" s="5">
        <v>116.1</v>
      </c>
      <c r="D16" s="28">
        <f t="shared" si="0"/>
        <v>0.64427217915590007</v>
      </c>
      <c r="E16" s="25">
        <f t="shared" si="12"/>
        <v>0.74418604651162801</v>
      </c>
      <c r="F16" s="28">
        <f t="shared" si="1"/>
        <v>0.81998277347114568</v>
      </c>
      <c r="G16" s="25">
        <f t="shared" si="10"/>
        <v>0.86391042204995694</v>
      </c>
      <c r="H16" s="28">
        <f t="shared" si="2"/>
        <v>0.88630490956072361</v>
      </c>
      <c r="I16" s="28">
        <f t="shared" si="3"/>
        <v>0.94056847545219646</v>
      </c>
      <c r="J16" s="28">
        <f t="shared" si="4"/>
        <v>0.95262704565030143</v>
      </c>
      <c r="K16" s="28">
        <f t="shared" si="5"/>
        <v>0.95779500430663234</v>
      </c>
      <c r="L16" s="25">
        <f t="shared" si="11"/>
        <v>0.95434969853574503</v>
      </c>
      <c r="M16" s="28">
        <f t="shared" si="6"/>
        <v>0.98277347114556413</v>
      </c>
      <c r="N16" s="28">
        <f t="shared" si="7"/>
        <v>0.98535745047372969</v>
      </c>
      <c r="O16" s="25">
        <f t="shared" si="8"/>
        <v>1</v>
      </c>
      <c r="P16" s="25">
        <f t="shared" si="9"/>
        <v>1.0060292850990527</v>
      </c>
      <c r="Q16" s="25">
        <f t="shared" si="13"/>
        <v>1.0137812230835488</v>
      </c>
      <c r="R16" s="25">
        <f t="shared" si="14"/>
        <v>1.0439276485788114</v>
      </c>
      <c r="S16" s="25">
        <f t="shared" si="15"/>
        <v>1.0456503014642551</v>
      </c>
    </row>
    <row r="17" spans="2:19" x14ac:dyDescent="0.3">
      <c r="B17" s="23" t="s">
        <v>105</v>
      </c>
      <c r="C17" s="5">
        <v>116.8</v>
      </c>
      <c r="D17" s="28">
        <f t="shared" si="0"/>
        <v>0.6404109589041096</v>
      </c>
      <c r="E17" s="25">
        <f t="shared" si="12"/>
        <v>0.73972602739726034</v>
      </c>
      <c r="F17" s="28">
        <f t="shared" si="1"/>
        <v>0.81506849315068497</v>
      </c>
      <c r="G17" s="25">
        <f t="shared" si="10"/>
        <v>0.85873287671232879</v>
      </c>
      <c r="H17" s="28">
        <f t="shared" si="2"/>
        <v>0.88099315068493156</v>
      </c>
      <c r="I17" s="28">
        <f t="shared" si="3"/>
        <v>0.93493150684931514</v>
      </c>
      <c r="J17" s="28">
        <f t="shared" si="4"/>
        <v>0.94691780821917804</v>
      </c>
      <c r="K17" s="28">
        <f t="shared" si="5"/>
        <v>0.95205479452054798</v>
      </c>
      <c r="L17" s="25">
        <f t="shared" si="11"/>
        <v>0.94863013698630139</v>
      </c>
      <c r="M17" s="28">
        <f t="shared" si="6"/>
        <v>0.97688356164383561</v>
      </c>
      <c r="N17" s="28">
        <f t="shared" si="7"/>
        <v>0.97945205479452058</v>
      </c>
      <c r="O17" s="25">
        <f t="shared" si="8"/>
        <v>0.99400684931506844</v>
      </c>
      <c r="P17" s="25">
        <f t="shared" si="9"/>
        <v>1</v>
      </c>
      <c r="Q17" s="25">
        <f t="shared" si="13"/>
        <v>1.0077054794520548</v>
      </c>
      <c r="R17" s="25">
        <f t="shared" si="14"/>
        <v>1.0376712328767124</v>
      </c>
      <c r="S17" s="25">
        <f t="shared" si="15"/>
        <v>1.0393835616438356</v>
      </c>
    </row>
    <row r="18" spans="2:19" x14ac:dyDescent="0.3">
      <c r="B18" s="23" t="s">
        <v>106</v>
      </c>
      <c r="C18" s="5">
        <v>117.7</v>
      </c>
      <c r="D18" s="25">
        <f t="shared" si="0"/>
        <v>0.63551401869158874</v>
      </c>
      <c r="E18" s="25">
        <f t="shared" si="12"/>
        <v>0.73406966864910794</v>
      </c>
      <c r="F18" s="25">
        <f t="shared" si="1"/>
        <v>0.80883602378929487</v>
      </c>
      <c r="G18" s="25">
        <f t="shared" si="10"/>
        <v>0.85216652506372126</v>
      </c>
      <c r="H18" s="25">
        <f t="shared" si="2"/>
        <v>0.87425658453695843</v>
      </c>
      <c r="I18" s="25">
        <f t="shared" si="3"/>
        <v>0.92778249787595579</v>
      </c>
      <c r="J18" s="25">
        <f t="shared" si="4"/>
        <v>0.93967714528462187</v>
      </c>
      <c r="K18" s="25">
        <f t="shared" si="5"/>
        <v>0.94477485131690742</v>
      </c>
      <c r="L18" s="25">
        <f t="shared" si="11"/>
        <v>0.94137638062871698</v>
      </c>
      <c r="M18" s="25">
        <f t="shared" si="6"/>
        <v>0.96941376380628708</v>
      </c>
      <c r="N18" s="25">
        <f t="shared" si="7"/>
        <v>0.9719626168224299</v>
      </c>
      <c r="O18" s="25">
        <f t="shared" si="8"/>
        <v>0.9864061172472387</v>
      </c>
      <c r="P18" s="25">
        <f t="shared" si="9"/>
        <v>0.99235344095157174</v>
      </c>
      <c r="Q18" s="25">
        <f t="shared" si="13"/>
        <v>1</v>
      </c>
      <c r="R18" s="25">
        <f t="shared" si="14"/>
        <v>1.0297366185216652</v>
      </c>
      <c r="S18" s="26">
        <f t="shared" si="15"/>
        <v>1.0314358538657604</v>
      </c>
    </row>
    <row r="19" spans="2:19" x14ac:dyDescent="0.3">
      <c r="B19" s="23" t="s">
        <v>107</v>
      </c>
      <c r="C19" s="5">
        <v>121.2</v>
      </c>
      <c r="D19" s="25">
        <f t="shared" si="0"/>
        <v>0.61716171617161708</v>
      </c>
      <c r="E19" s="25">
        <f t="shared" si="12"/>
        <v>0.71287128712871295</v>
      </c>
      <c r="F19" s="25">
        <f t="shared" si="1"/>
        <v>0.78547854785478544</v>
      </c>
      <c r="G19" s="25">
        <f t="shared" si="10"/>
        <v>0.82755775577557755</v>
      </c>
      <c r="H19" s="25">
        <f t="shared" si="2"/>
        <v>0.84900990099009899</v>
      </c>
      <c r="I19" s="25">
        <f t="shared" si="3"/>
        <v>0.90099009900990101</v>
      </c>
      <c r="J19" s="25">
        <f t="shared" si="4"/>
        <v>0.91254125412541243</v>
      </c>
      <c r="K19" s="25">
        <f t="shared" si="5"/>
        <v>0.91749174917491749</v>
      </c>
      <c r="L19" s="25">
        <f t="shared" si="11"/>
        <v>0.91419141914191415</v>
      </c>
      <c r="M19" s="25">
        <f t="shared" si="6"/>
        <v>0.9414191419141914</v>
      </c>
      <c r="N19" s="25">
        <f t="shared" si="7"/>
        <v>0.94389438943894388</v>
      </c>
      <c r="O19" s="25">
        <f t="shared" si="8"/>
        <v>0.95792079207920788</v>
      </c>
      <c r="P19" s="25">
        <f t="shared" si="9"/>
        <v>0.9636963696369637</v>
      </c>
      <c r="Q19" s="25">
        <f t="shared" si="13"/>
        <v>0.97112211221122113</v>
      </c>
      <c r="R19" s="25">
        <f t="shared" si="14"/>
        <v>1</v>
      </c>
      <c r="S19" s="25">
        <f t="shared" si="15"/>
        <v>1.0016501650165017</v>
      </c>
    </row>
    <row r="20" spans="2:19" x14ac:dyDescent="0.3">
      <c r="B20" s="23" t="s">
        <v>108</v>
      </c>
      <c r="C20" s="5">
        <v>121.4</v>
      </c>
      <c r="D20" s="25">
        <f t="shared" si="0"/>
        <v>0.61614497528830303</v>
      </c>
      <c r="E20" s="25">
        <f t="shared" si="12"/>
        <v>0.71169686985172986</v>
      </c>
      <c r="F20" s="25">
        <f t="shared" si="1"/>
        <v>0.78418451400329492</v>
      </c>
      <c r="G20" s="25">
        <f t="shared" si="10"/>
        <v>0.82619439868204281</v>
      </c>
      <c r="H20" s="25">
        <f t="shared" si="2"/>
        <v>0.84761120263591438</v>
      </c>
      <c r="I20" s="25">
        <f t="shared" si="3"/>
        <v>0.89950576606260291</v>
      </c>
      <c r="J20" s="25">
        <f t="shared" si="4"/>
        <v>0.91103789126853363</v>
      </c>
      <c r="K20" s="25">
        <f t="shared" si="5"/>
        <v>0.91598023064250411</v>
      </c>
      <c r="L20" s="25">
        <f t="shared" si="11"/>
        <v>0.91268533772652383</v>
      </c>
      <c r="M20" s="25">
        <f t="shared" si="6"/>
        <v>0.93986820428336071</v>
      </c>
      <c r="N20" s="25">
        <f t="shared" si="7"/>
        <v>0.94233937397034595</v>
      </c>
      <c r="O20" s="25">
        <f t="shared" si="8"/>
        <v>0.9563426688632618</v>
      </c>
      <c r="P20" s="25">
        <f t="shared" si="9"/>
        <v>0.96210873146622733</v>
      </c>
      <c r="Q20" s="25">
        <f t="shared" si="13"/>
        <v>0.96952224052718283</v>
      </c>
      <c r="R20" s="25">
        <f t="shared" si="14"/>
        <v>0.99835255354200991</v>
      </c>
      <c r="S20" s="25">
        <f t="shared" si="15"/>
        <v>1</v>
      </c>
    </row>
  </sheetData>
  <hyperlinks>
    <hyperlink ref="T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A10" sqref="A10"/>
    </sheetView>
  </sheetViews>
  <sheetFormatPr defaultRowHeight="14.4" x14ac:dyDescent="0.3"/>
  <sheetData>
    <row r="2" spans="2:3" x14ac:dyDescent="0.25">
      <c r="B2" t="s">
        <v>0</v>
      </c>
      <c r="C2" s="33" t="s">
        <v>144</v>
      </c>
    </row>
    <row r="3" spans="2:3" x14ac:dyDescent="0.25">
      <c r="B3" t="s">
        <v>110</v>
      </c>
      <c r="C3" s="33" t="s">
        <v>146</v>
      </c>
    </row>
    <row r="4" spans="2:3" x14ac:dyDescent="0.25">
      <c r="B4" t="s">
        <v>145</v>
      </c>
      <c r="C4" s="33" t="s">
        <v>147</v>
      </c>
    </row>
    <row r="5" spans="2:3" x14ac:dyDescent="0.25">
      <c r="B5" t="s">
        <v>8</v>
      </c>
      <c r="C5" s="33" t="s">
        <v>148</v>
      </c>
    </row>
    <row r="6" spans="2:3" x14ac:dyDescent="0.25">
      <c r="C6" s="33" t="s">
        <v>149</v>
      </c>
    </row>
    <row r="7" spans="2:3" x14ac:dyDescent="0.25">
      <c r="C7" s="33" t="s">
        <v>150</v>
      </c>
    </row>
    <row r="8" spans="2:3" x14ac:dyDescent="0.25">
      <c r="C8" s="33" t="s">
        <v>151</v>
      </c>
    </row>
    <row r="9" spans="2:3" x14ac:dyDescent="0.25">
      <c r="C9" s="24" t="s">
        <v>156</v>
      </c>
    </row>
    <row r="10" spans="2:3" x14ac:dyDescent="0.25">
      <c r="C10" s="33" t="s">
        <v>160</v>
      </c>
    </row>
    <row r="11" spans="2:3" x14ac:dyDescent="0.25">
      <c r="B11" t="s">
        <v>122</v>
      </c>
      <c r="C11" s="33" t="s">
        <v>159</v>
      </c>
    </row>
    <row r="12" spans="2:3" x14ac:dyDescent="0.25">
      <c r="B12" t="s">
        <v>153</v>
      </c>
      <c r="C12" s="33" t="s">
        <v>152</v>
      </c>
    </row>
    <row r="13" spans="2:3" x14ac:dyDescent="0.25">
      <c r="B13" t="s">
        <v>9</v>
      </c>
      <c r="C13" s="24" t="s">
        <v>81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12" r:id="rId8"/>
    <hyperlink ref="C13" r:id="rId9"/>
    <hyperlink ref="C9" r:id="rId10"/>
    <hyperlink ref="C11" r:id="rId11"/>
    <hyperlink ref="C10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PV</vt:lpstr>
      <vt:lpstr>Wind</vt:lpstr>
      <vt:lpstr>CSP</vt:lpstr>
      <vt:lpstr>Coal</vt:lpstr>
      <vt:lpstr>CPI</vt:lpstr>
      <vt:lpstr>Sources</vt:lpstr>
    </vt:vector>
  </TitlesOfParts>
  <Company>Eskom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Bischof-Niemz</dc:creator>
  <cp:lastModifiedBy>TDimpe</cp:lastModifiedBy>
  <dcterms:created xsi:type="dcterms:W3CDTF">2013-11-29T15:03:25Z</dcterms:created>
  <dcterms:modified xsi:type="dcterms:W3CDTF">2016-12-02T10:43:21Z</dcterms:modified>
</cp:coreProperties>
</file>