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12504" windowHeight="8652"/>
  </bookViews>
  <sheets>
    <sheet name="LCOE" sheetId="6" r:id="rId1"/>
  </sheets>
  <calcPr calcId="145621"/>
</workbook>
</file>

<file path=xl/calcChain.xml><?xml version="1.0" encoding="utf-8"?>
<calcChain xmlns="http://schemas.openxmlformats.org/spreadsheetml/2006/main">
  <c r="D33" i="6" l="1"/>
  <c r="C22" i="6" l="1"/>
  <c r="F31" i="6" s="1"/>
  <c r="D31" i="6" l="1"/>
  <c r="D39" i="6" s="1"/>
  <c r="E31" i="6"/>
  <c r="E29" i="6" l="1"/>
  <c r="E39" i="6" s="1"/>
  <c r="F29" i="6" l="1"/>
  <c r="F39" i="6" s="1"/>
  <c r="G29" i="6" l="1"/>
  <c r="H29" i="6" l="1"/>
  <c r="G30" i="6"/>
  <c r="G34" i="6" s="1"/>
  <c r="F30" i="6"/>
  <c r="F34" i="6" s="1"/>
  <c r="E30" i="6"/>
  <c r="E34" i="6" s="1"/>
  <c r="D30" i="6"/>
  <c r="D34" i="6" s="1"/>
  <c r="G31" i="6" l="1"/>
  <c r="G39" i="6" s="1"/>
  <c r="D36" i="6"/>
  <c r="E36" i="6"/>
  <c r="G36" i="6"/>
  <c r="F36" i="6"/>
  <c r="H30" i="6"/>
  <c r="H34" i="6" s="1"/>
  <c r="I29" i="6"/>
  <c r="H31" i="6" l="1"/>
  <c r="H39" i="6" s="1"/>
  <c r="H36" i="6"/>
  <c r="J29" i="6"/>
  <c r="I30" i="6"/>
  <c r="I34" i="6" s="1"/>
  <c r="I31" i="6" l="1"/>
  <c r="I39" i="6" s="1"/>
  <c r="J30" i="6"/>
  <c r="J34" i="6" s="1"/>
  <c r="I36" i="6"/>
  <c r="K29" i="6"/>
  <c r="J31" i="6" l="1"/>
  <c r="J39" i="6" s="1"/>
  <c r="J36" i="6"/>
  <c r="L29" i="6"/>
  <c r="K30" i="6"/>
  <c r="K34" i="6" s="1"/>
  <c r="K31" i="6" l="1"/>
  <c r="K39" i="6" s="1"/>
  <c r="L30" i="6"/>
  <c r="L34" i="6" s="1"/>
  <c r="M29" i="6"/>
  <c r="K36" i="6"/>
  <c r="M30" i="6" l="1"/>
  <c r="M34" i="6" s="1"/>
  <c r="L31" i="6"/>
  <c r="L39" i="6" s="1"/>
  <c r="N29" i="6"/>
  <c r="L36" i="6"/>
  <c r="O29" i="6" l="1"/>
  <c r="O30" i="6" s="1"/>
  <c r="N33" i="6"/>
  <c r="N30" i="6"/>
  <c r="N34" i="6" s="1"/>
  <c r="M36" i="6"/>
  <c r="M31" i="6"/>
  <c r="M39" i="6" s="1"/>
  <c r="P29" i="6"/>
  <c r="O34" i="6" l="1"/>
  <c r="O36" i="6" s="1"/>
  <c r="N36" i="6"/>
  <c r="N31" i="6"/>
  <c r="N39" i="6" s="1"/>
  <c r="O31" i="6"/>
  <c r="O39" i="6" s="1"/>
  <c r="Q29" i="6"/>
  <c r="P30" i="6"/>
  <c r="P34" i="6" s="1"/>
  <c r="P31" i="6" l="1"/>
  <c r="P39" i="6" s="1"/>
  <c r="P36" i="6"/>
  <c r="R29" i="6"/>
  <c r="Q30" i="6"/>
  <c r="Q34" i="6" s="1"/>
  <c r="Q31" i="6" l="1"/>
  <c r="Q39" i="6" s="1"/>
  <c r="Q36" i="6"/>
  <c r="S29" i="6"/>
  <c r="R30" i="6"/>
  <c r="R34" i="6" s="1"/>
  <c r="R31" i="6" l="1"/>
  <c r="R39" i="6" s="1"/>
  <c r="R36" i="6"/>
  <c r="T29" i="6"/>
  <c r="S30" i="6"/>
  <c r="S34" i="6" s="1"/>
  <c r="S31" i="6" l="1"/>
  <c r="S39" i="6" s="1"/>
  <c r="S36" i="6"/>
  <c r="U29" i="6"/>
  <c r="T30" i="6"/>
  <c r="T34" i="6" s="1"/>
  <c r="T31" i="6" l="1"/>
  <c r="T39" i="6" s="1"/>
  <c r="T36" i="6"/>
  <c r="V29" i="6"/>
  <c r="U30" i="6"/>
  <c r="U34" i="6" s="1"/>
  <c r="U31" i="6" l="1"/>
  <c r="U39" i="6" s="1"/>
  <c r="U36" i="6"/>
  <c r="W29" i="6"/>
  <c r="V30" i="6"/>
  <c r="V34" i="6" s="1"/>
  <c r="V31" i="6" l="1"/>
  <c r="V39" i="6" s="1"/>
  <c r="V36" i="6"/>
  <c r="X29" i="6"/>
  <c r="W30" i="6"/>
  <c r="W34" i="6" s="1"/>
  <c r="W31" i="6" l="1"/>
  <c r="W39" i="6" s="1"/>
  <c r="W36" i="6"/>
  <c r="Y29" i="6"/>
  <c r="X30" i="6"/>
  <c r="X34" i="6" s="1"/>
  <c r="X31" i="6" l="1"/>
  <c r="X39" i="6" s="1"/>
  <c r="X36" i="6"/>
  <c r="Z29" i="6"/>
  <c r="Y30" i="6"/>
  <c r="Y34" i="6" s="1"/>
  <c r="Y31" i="6" l="1"/>
  <c r="Y39" i="6" s="1"/>
  <c r="Y36" i="6"/>
  <c r="AA29" i="6"/>
  <c r="Z30" i="6"/>
  <c r="Z34" i="6" s="1"/>
  <c r="Z31" i="6" l="1"/>
  <c r="Z39" i="6" s="1"/>
  <c r="Z36" i="6"/>
  <c r="AB29" i="6"/>
  <c r="AA30" i="6"/>
  <c r="AA34" i="6" s="1"/>
  <c r="AA31" i="6" l="1"/>
  <c r="AA39" i="6" s="1"/>
  <c r="AA36" i="6"/>
  <c r="AC29" i="6"/>
  <c r="AB30" i="6"/>
  <c r="AB34" i="6" s="1"/>
  <c r="AB31" i="6" l="1"/>
  <c r="AB39" i="6" s="1"/>
  <c r="AB36" i="6"/>
  <c r="AD29" i="6"/>
  <c r="AC30" i="6"/>
  <c r="AC34" i="6" s="1"/>
  <c r="AC31" i="6" l="1"/>
  <c r="AC39" i="6" s="1"/>
  <c r="AC36" i="6"/>
  <c r="AE29" i="6"/>
  <c r="AD30" i="6"/>
  <c r="AD34" i="6" s="1"/>
  <c r="AD31" i="6" l="1"/>
  <c r="AD39" i="6" s="1"/>
  <c r="AD36" i="6"/>
  <c r="AF29" i="6"/>
  <c r="AE30" i="6"/>
  <c r="AE34" i="6" s="1"/>
  <c r="AE31" i="6" l="1"/>
  <c r="AE39" i="6" s="1"/>
  <c r="AE36" i="6"/>
  <c r="AG29" i="6"/>
  <c r="AF30" i="6"/>
  <c r="AF34" i="6" s="1"/>
  <c r="AF31" i="6" l="1"/>
  <c r="AF39" i="6" s="1"/>
  <c r="AF36" i="6"/>
  <c r="AG30" i="6"/>
  <c r="AG34" i="6" s="1"/>
  <c r="AG31" i="6" l="1"/>
  <c r="AG39" i="6" s="1"/>
  <c r="AG36" i="6"/>
  <c r="D37" i="6" l="1"/>
  <c r="D40" i="6" l="1"/>
  <c r="Q4" i="6" l="1"/>
  <c r="Q13" i="6" l="1"/>
  <c r="W32" i="6"/>
  <c r="W41" i="6" s="1"/>
  <c r="G32" i="6"/>
  <c r="G41" i="6" s="1"/>
  <c r="Z32" i="6"/>
  <c r="Z41" i="6" s="1"/>
  <c r="R32" i="6"/>
  <c r="R41" i="6" s="1"/>
  <c r="AG32" i="6"/>
  <c r="AG41" i="6" s="1"/>
  <c r="AC32" i="6"/>
  <c r="AC41" i="6" s="1"/>
  <c r="Y32" i="6"/>
  <c r="Y41" i="6" s="1"/>
  <c r="U32" i="6"/>
  <c r="U41" i="6" s="1"/>
  <c r="Q32" i="6"/>
  <c r="Q41" i="6" s="1"/>
  <c r="M32" i="6"/>
  <c r="M41" i="6" s="1"/>
  <c r="I32" i="6"/>
  <c r="I41" i="6" s="1"/>
  <c r="E32" i="6"/>
  <c r="E41" i="6" s="1"/>
  <c r="AF32" i="6"/>
  <c r="AF41" i="6" s="1"/>
  <c r="AB32" i="6"/>
  <c r="AB41" i="6" s="1"/>
  <c r="X32" i="6"/>
  <c r="X41" i="6" s="1"/>
  <c r="T32" i="6"/>
  <c r="T41" i="6" s="1"/>
  <c r="P32" i="6"/>
  <c r="P41" i="6" s="1"/>
  <c r="L32" i="6"/>
  <c r="L41" i="6" s="1"/>
  <c r="D32" i="6"/>
  <c r="D41" i="6" s="1"/>
  <c r="AE32" i="6"/>
  <c r="AE41" i="6" s="1"/>
  <c r="AA32" i="6"/>
  <c r="AA41" i="6" s="1"/>
  <c r="S32" i="6"/>
  <c r="S41" i="6" s="1"/>
  <c r="O32" i="6"/>
  <c r="O41" i="6" s="1"/>
  <c r="K32" i="6"/>
  <c r="K41" i="6" s="1"/>
  <c r="AD32" i="6"/>
  <c r="AD41" i="6" s="1"/>
  <c r="V32" i="6"/>
  <c r="V41" i="6" s="1"/>
  <c r="N32" i="6"/>
  <c r="N41" i="6" s="1"/>
  <c r="F32" i="6"/>
  <c r="F41" i="6" s="1"/>
  <c r="H32" i="6"/>
  <c r="H41" i="6" s="1"/>
  <c r="J32" i="6"/>
  <c r="J41" i="6" s="1"/>
</calcChain>
</file>

<file path=xl/comments1.xml><?xml version="1.0" encoding="utf-8"?>
<comments xmlns="http://schemas.openxmlformats.org/spreadsheetml/2006/main">
  <authors>
    <author>Tobias Bischof-Niemz</author>
  </authors>
  <commentList>
    <comment ref="K4" authorId="0">
      <text>
        <r>
          <rPr>
            <b/>
            <sz val="9"/>
            <color indexed="81"/>
            <rFont val="Tahoma"/>
            <charset val="1"/>
          </rPr>
          <t>Tobias Bischof-Niemz:</t>
        </r>
        <r>
          <rPr>
            <sz val="9"/>
            <color indexed="81"/>
            <rFont val="Tahoma"/>
            <charset val="1"/>
          </rPr>
          <t xml:space="preserve">
The lower the LCOE value, the more scoring points the tenderer will receive in the financial evaluation; the LCOE as calculated in this model are the "price" which is the basis for the financial evaluation of the proposal</t>
        </r>
      </text>
    </comment>
    <comment ref="B7" authorId="0">
      <text>
        <r>
          <rPr>
            <b/>
            <sz val="9"/>
            <color indexed="81"/>
            <rFont val="Tahoma"/>
            <charset val="1"/>
          </rPr>
          <t>Tobias Bischof-Niemz:</t>
        </r>
        <r>
          <rPr>
            <sz val="9"/>
            <color indexed="81"/>
            <rFont val="Tahoma"/>
            <charset val="1"/>
          </rPr>
          <t xml:space="preserve">
PR for this project is defined as the ratio between net electric energy fed into the grid at the metered interconnection point per installed nominal DC module capacity in kWh / kWp during the contracted O&amp;M period (numerator), and the total Global Horizontal Irradiation (GHI) as measured by a CSIR-maintained reference solar cell at site per area in kWh / m2 during the same period (denominator), multiplied with a unit conversion factor of 1 kWp / m2</t>
        </r>
      </text>
    </comment>
    <comment ref="K13" authorId="0">
      <text>
        <r>
          <rPr>
            <b/>
            <sz val="9"/>
            <color indexed="81"/>
            <rFont val="Tahoma"/>
            <charset val="1"/>
          </rPr>
          <t>Tobias Bischof-Niemz:</t>
        </r>
        <r>
          <rPr>
            <sz val="9"/>
            <color indexed="81"/>
            <rFont val="Tahoma"/>
            <charset val="1"/>
          </rPr>
          <t xml:space="preserve">
For every percentage point that the actual average PR during the contracted O&amp;M period is below the guaranteed PR as provided by the tenderer, liquidated damages as calculated here have to be paid by the tenderer to CSIR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Tobias Bischof-Niemz:</t>
        </r>
        <r>
          <rPr>
            <sz val="9"/>
            <color indexed="81"/>
            <rFont val="Tahoma"/>
            <family val="2"/>
          </rPr>
          <t xml:space="preserve">
in today's Rand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Tobias Bischof-Niemz:</t>
        </r>
        <r>
          <rPr>
            <sz val="9"/>
            <color indexed="81"/>
            <rFont val="Tahoma"/>
            <family val="2"/>
          </rPr>
          <t xml:space="preserve">
in today's Rand</t>
        </r>
      </text>
    </comment>
  </commentList>
</comments>
</file>

<file path=xl/sharedStrings.xml><?xml version="1.0" encoding="utf-8"?>
<sst xmlns="http://schemas.openxmlformats.org/spreadsheetml/2006/main" count="52" uniqueCount="45">
  <si>
    <t>OPEX</t>
  </si>
  <si>
    <t>yrs</t>
  </si>
  <si>
    <t>Energy</t>
  </si>
  <si>
    <t>Inflation</t>
  </si>
  <si>
    <t>CAPEX</t>
  </si>
  <si>
    <t>Unit</t>
  </si>
  <si>
    <t>Year --&gt;</t>
  </si>
  <si>
    <t>Lifetime</t>
  </si>
  <si>
    <t>Production on/off</t>
  </si>
  <si>
    <t>./.</t>
  </si>
  <si>
    <t>INPUTS TO BE PROVIDED BY TENDERERS</t>
  </si>
  <si>
    <t>Design system installed DC capacity</t>
  </si>
  <si>
    <t>Tendered price for EPC part</t>
  </si>
  <si>
    <t>OPEX after end of tendered O&amp;M contract</t>
  </si>
  <si>
    <t>Duration of O&amp;M contract</t>
  </si>
  <si>
    <t>Levelised Cost of Energy (LCOE) after-tax (nominal, escalating)</t>
  </si>
  <si>
    <t>INPUTS PREDEFINED BY CSIR (not to be modified)</t>
  </si>
  <si>
    <t>CALCULATIONS AS DEFINED BY CSIR (not to be modified)</t>
  </si>
  <si>
    <t>kWp</t>
  </si>
  <si>
    <t>R/yr</t>
  </si>
  <si>
    <t>R</t>
  </si>
  <si>
    <t>kWh</t>
  </si>
  <si>
    <t>Average GHI at site (historically)</t>
  </si>
  <si>
    <t>R / %</t>
  </si>
  <si>
    <t>/ yr</t>
  </si>
  <si>
    <t>kWh / m2 / yr</t>
  </si>
  <si>
    <t>kWh / kWp / yr</t>
  </si>
  <si>
    <t>R / kWh</t>
  </si>
  <si>
    <t>Penalty factor for PR underperformance</t>
  </si>
  <si>
    <t>RESULT 1: BASIS FOR FINANCIAL EVALUATION OF PROPOSALS</t>
  </si>
  <si>
    <t>RESULT 2: BASIS FOR CALCULATION OF LIQUIDATED DAMAGES</t>
  </si>
  <si>
    <t>Liquidated damages per percentage point of underperforming PR</t>
  </si>
  <si>
    <t>Guaranteed Performance Ratio (PR) during O&amp;M period</t>
  </si>
  <si>
    <t>Specific energy yield during O&amp;M period</t>
  </si>
  <si>
    <t>Efficiency loss after O&amp;M period</t>
  </si>
  <si>
    <t>Cash flow</t>
  </si>
  <si>
    <t>Total cash flow discounted (nominal)</t>
  </si>
  <si>
    <t>Energy stream</t>
  </si>
  <si>
    <t>Total energy discounted (nominal)</t>
  </si>
  <si>
    <t>WACC = discount rate (nominal)</t>
  </si>
  <si>
    <t>Minimum requirement by CSIR (not to be modified)</t>
  </si>
  <si>
    <t>R / kWp / yr</t>
  </si>
  <si>
    <t>Replacements in year 11 as percentage of initial CAPEX</t>
  </si>
  <si>
    <t>Revenue</t>
  </si>
  <si>
    <t>Tendered price for O&amp;M for the first 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</si>
</sst>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&quot;#,##0.00_);[Red]\(&quot;R&quot;#,##0.00\)"/>
    <numFmt numFmtId="165" formatCode="0.0%"/>
    <numFmt numFmtId="166" formatCode="#,##0_ ;[Red]\-#,##0\ "/>
    <numFmt numFmtId="167" formatCode="#,##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6"/>
      <name val="Arial"/>
      <family val="2"/>
    </font>
    <font>
      <i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4" borderId="1" applyNumberFormat="0" applyAlignment="0" applyProtection="0"/>
    <xf numFmtId="0" fontId="1" fillId="0" borderId="0"/>
    <xf numFmtId="0" fontId="5" fillId="5" borderId="2" applyNumberFormat="0" applyAlignment="0" applyProtection="0"/>
  </cellStyleXfs>
  <cellXfs count="28">
    <xf numFmtId="0" fontId="0" fillId="0" borderId="0" xfId="0"/>
    <xf numFmtId="0" fontId="0" fillId="2" borderId="0" xfId="0" applyFill="1"/>
    <xf numFmtId="4" fontId="0" fillId="2" borderId="0" xfId="0" applyNumberFormat="1" applyFill="1"/>
    <xf numFmtId="3" fontId="0" fillId="2" borderId="0" xfId="0" applyNumberFormat="1" applyFill="1"/>
    <xf numFmtId="0" fontId="3" fillId="2" borderId="0" xfId="0" applyFont="1" applyFill="1"/>
    <xf numFmtId="0" fontId="0" fillId="3" borderId="0" xfId="0" applyFill="1"/>
    <xf numFmtId="0" fontId="3" fillId="3" borderId="0" xfId="0" applyFont="1" applyFill="1"/>
    <xf numFmtId="166" fontId="0" fillId="2" borderId="0" xfId="0" applyNumberFormat="1" applyFill="1"/>
    <xf numFmtId="0" fontId="2" fillId="2" borderId="0" xfId="0" applyFont="1" applyFill="1"/>
    <xf numFmtId="0" fontId="4" fillId="4" borderId="1" xfId="1"/>
    <xf numFmtId="9" fontId="4" fillId="4" borderId="1" xfId="1" applyNumberFormat="1"/>
    <xf numFmtId="3" fontId="4" fillId="4" borderId="1" xfId="1" applyNumberFormat="1"/>
    <xf numFmtId="165" fontId="4" fillId="4" borderId="1" xfId="1" applyNumberFormat="1"/>
    <xf numFmtId="0" fontId="0" fillId="2" borderId="0" xfId="0" quotePrefix="1" applyFill="1"/>
    <xf numFmtId="166" fontId="3" fillId="2" borderId="0" xfId="0" applyNumberFormat="1" applyFont="1" applyFill="1"/>
    <xf numFmtId="166" fontId="2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3" fontId="2" fillId="2" borderId="0" xfId="0" applyNumberFormat="1" applyFont="1" applyFill="1"/>
    <xf numFmtId="3" fontId="4" fillId="4" borderId="3" xfId="1" applyNumberFormat="1" applyBorder="1"/>
    <xf numFmtId="3" fontId="5" fillId="5" borderId="2" xfId="3" applyNumberFormat="1"/>
    <xf numFmtId="167" fontId="4" fillId="4" borderId="1" xfId="1" applyNumberFormat="1"/>
    <xf numFmtId="3" fontId="4" fillId="4" borderId="1" xfId="1" applyNumberFormat="1" applyProtection="1">
      <protection locked="0"/>
    </xf>
    <xf numFmtId="165" fontId="4" fillId="4" borderId="1" xfId="1" applyNumberFormat="1" applyProtection="1">
      <protection locked="0"/>
    </xf>
    <xf numFmtId="167" fontId="4" fillId="4" borderId="1" xfId="1" applyNumberFormat="1" applyProtection="1">
      <protection locked="0"/>
    </xf>
    <xf numFmtId="164" fontId="2" fillId="2" borderId="0" xfId="0" applyNumberFormat="1" applyFont="1" applyFill="1"/>
    <xf numFmtId="4" fontId="5" fillId="5" borderId="2" xfId="3" applyNumberFormat="1"/>
    <xf numFmtId="10" fontId="4" fillId="4" borderId="1" xfId="1" applyNumberFormat="1"/>
  </cellXfs>
  <cellStyles count="4">
    <cellStyle name="Input" xfId="1" builtinId="20"/>
    <cellStyle name="Normal" xfId="0" builtinId="0"/>
    <cellStyle name="Normal 2" xfId="2"/>
    <cellStyle name="Output" xfId="3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G41"/>
  <sheetViews>
    <sheetView tabSelected="1" topLeftCell="A4" zoomScale="80" zoomScaleNormal="80" workbookViewId="0">
      <selection activeCell="C6" sqref="C6"/>
    </sheetView>
  </sheetViews>
  <sheetFormatPr defaultColWidth="9.109375" defaultRowHeight="13.2" x14ac:dyDescent="0.25"/>
  <cols>
    <col min="1" max="1" width="5.5546875" style="1" customWidth="1"/>
    <col min="2" max="2" width="52" style="1" customWidth="1"/>
    <col min="3" max="3" width="10.6640625" style="1" customWidth="1"/>
    <col min="4" max="4" width="14.44140625" style="1" bestFit="1" customWidth="1"/>
    <col min="5" max="5" width="12.5546875" style="1" bestFit="1" customWidth="1"/>
    <col min="6" max="6" width="12.109375" style="1" customWidth="1"/>
    <col min="7" max="8" width="11.44140625" style="1" bestFit="1" customWidth="1"/>
    <col min="9" max="9" width="11.5546875" style="1" customWidth="1"/>
    <col min="10" max="10" width="12.5546875" style="1" bestFit="1" customWidth="1"/>
    <col min="11" max="11" width="11.44140625" style="1" bestFit="1" customWidth="1"/>
    <col min="12" max="33" width="10.6640625" style="1" customWidth="1"/>
    <col min="34" max="34" width="10.88671875" style="1" bestFit="1" customWidth="1"/>
    <col min="35" max="16384" width="9.109375" style="1"/>
  </cols>
  <sheetData>
    <row r="2" spans="2:19" ht="21" x14ac:dyDescent="0.4">
      <c r="B2" s="16" t="s">
        <v>10</v>
      </c>
      <c r="K2" s="16" t="s">
        <v>29</v>
      </c>
    </row>
    <row r="3" spans="2:19" x14ac:dyDescent="0.25">
      <c r="E3" s="8" t="s">
        <v>40</v>
      </c>
    </row>
    <row r="4" spans="2:19" ht="14.4" x14ac:dyDescent="0.3">
      <c r="B4" s="8" t="s">
        <v>11</v>
      </c>
      <c r="C4" s="24"/>
      <c r="D4" s="8" t="s">
        <v>18</v>
      </c>
      <c r="E4" s="19">
        <v>900</v>
      </c>
      <c r="K4" s="8" t="s">
        <v>15</v>
      </c>
      <c r="Q4" s="26" t="e">
        <f>D37/D40</f>
        <v>#DIV/0!</v>
      </c>
      <c r="R4" s="8" t="s">
        <v>27</v>
      </c>
    </row>
    <row r="5" spans="2:19" ht="14.4" x14ac:dyDescent="0.3">
      <c r="B5" s="8" t="s">
        <v>12</v>
      </c>
      <c r="C5" s="22"/>
      <c r="D5" s="8" t="s">
        <v>20</v>
      </c>
      <c r="K5" s="17"/>
      <c r="P5" s="13"/>
      <c r="S5" s="2"/>
    </row>
    <row r="6" spans="2:19" ht="14.4" x14ac:dyDescent="0.3">
      <c r="B6" s="8" t="s">
        <v>44</v>
      </c>
      <c r="C6" s="22"/>
      <c r="D6" s="8" t="s">
        <v>19</v>
      </c>
    </row>
    <row r="7" spans="2:19" ht="14.4" x14ac:dyDescent="0.3">
      <c r="B7" s="8" t="s">
        <v>32</v>
      </c>
      <c r="C7" s="23"/>
      <c r="D7" s="8"/>
    </row>
    <row r="11" spans="2:19" ht="21" x14ac:dyDescent="0.4">
      <c r="B11" s="16" t="s">
        <v>16</v>
      </c>
      <c r="K11" s="16" t="s">
        <v>30</v>
      </c>
    </row>
    <row r="13" spans="2:19" ht="14.4" x14ac:dyDescent="0.3">
      <c r="B13" s="1" t="s">
        <v>7</v>
      </c>
      <c r="C13" s="9">
        <v>25</v>
      </c>
      <c r="D13" s="1" t="s">
        <v>1</v>
      </c>
      <c r="K13" s="8" t="s">
        <v>31</v>
      </c>
      <c r="Q13" s="20" t="e">
        <f>ROUND(C15*Q4*D40/C7/100/10000*(1+C19)^C14,0)*10000</f>
        <v>#DIV/0!</v>
      </c>
      <c r="R13" s="8" t="s">
        <v>23</v>
      </c>
    </row>
    <row r="14" spans="2:19" ht="14.4" x14ac:dyDescent="0.3">
      <c r="B14" s="8" t="s">
        <v>14</v>
      </c>
      <c r="C14" s="11">
        <v>3</v>
      </c>
      <c r="D14" s="8" t="s">
        <v>1</v>
      </c>
    </row>
    <row r="15" spans="2:19" ht="14.4" x14ac:dyDescent="0.3">
      <c r="B15" s="8" t="s">
        <v>28</v>
      </c>
      <c r="C15" s="21">
        <v>1.5</v>
      </c>
    </row>
    <row r="16" spans="2:19" ht="14.4" x14ac:dyDescent="0.3">
      <c r="B16" s="8" t="s">
        <v>34</v>
      </c>
      <c r="C16" s="27">
        <v>4.0000000000000001E-3</v>
      </c>
      <c r="D16" s="1" t="s">
        <v>24</v>
      </c>
      <c r="F16" s="3"/>
      <c r="K16" s="17"/>
      <c r="P16" s="13"/>
    </row>
    <row r="17" spans="2:33" ht="14.4" x14ac:dyDescent="0.3">
      <c r="B17" s="8" t="s">
        <v>13</v>
      </c>
      <c r="C17" s="11">
        <v>250</v>
      </c>
      <c r="D17" s="8" t="s">
        <v>41</v>
      </c>
    </row>
    <row r="18" spans="2:33" ht="14.4" x14ac:dyDescent="0.3">
      <c r="B18" s="8" t="s">
        <v>42</v>
      </c>
      <c r="C18" s="10">
        <v>0.05</v>
      </c>
      <c r="D18" s="8"/>
    </row>
    <row r="19" spans="2:33" ht="14.4" x14ac:dyDescent="0.3">
      <c r="B19" s="1" t="s">
        <v>3</v>
      </c>
      <c r="C19" s="10">
        <v>0.06</v>
      </c>
      <c r="G19" s="8"/>
    </row>
    <row r="20" spans="2:33" ht="14.4" x14ac:dyDescent="0.3">
      <c r="B20" s="8" t="s">
        <v>39</v>
      </c>
      <c r="C20" s="12">
        <v>0.1</v>
      </c>
    </row>
    <row r="21" spans="2:33" ht="14.4" x14ac:dyDescent="0.3">
      <c r="B21" s="8" t="s">
        <v>22</v>
      </c>
      <c r="C21" s="11">
        <v>2040</v>
      </c>
      <c r="D21" s="8" t="s">
        <v>25</v>
      </c>
    </row>
    <row r="22" spans="2:33" x14ac:dyDescent="0.25">
      <c r="B22" s="8" t="s">
        <v>33</v>
      </c>
      <c r="C22" s="18">
        <f>C7*C21</f>
        <v>0</v>
      </c>
      <c r="D22" s="8" t="s">
        <v>26</v>
      </c>
    </row>
    <row r="23" spans="2:33" x14ac:dyDescent="0.25">
      <c r="B23" s="8"/>
      <c r="C23" s="18"/>
      <c r="D23" s="8"/>
    </row>
    <row r="26" spans="2:33" ht="21" x14ac:dyDescent="0.4">
      <c r="B26" s="16" t="s">
        <v>17</v>
      </c>
    </row>
    <row r="28" spans="2:33" x14ac:dyDescent="0.25">
      <c r="D28" s="4" t="s">
        <v>6</v>
      </c>
    </row>
    <row r="29" spans="2:33" x14ac:dyDescent="0.25">
      <c r="B29" s="5"/>
      <c r="C29" s="6" t="s">
        <v>5</v>
      </c>
      <c r="D29" s="5">
        <v>1</v>
      </c>
      <c r="E29" s="5">
        <f>D29+1</f>
        <v>2</v>
      </c>
      <c r="F29" s="5">
        <f t="shared" ref="F29:AG29" si="0">E29+1</f>
        <v>3</v>
      </c>
      <c r="G29" s="5">
        <f>F29+1</f>
        <v>4</v>
      </c>
      <c r="H29" s="5">
        <f t="shared" si="0"/>
        <v>5</v>
      </c>
      <c r="I29" s="5">
        <f t="shared" si="0"/>
        <v>6</v>
      </c>
      <c r="J29" s="5">
        <f t="shared" si="0"/>
        <v>7</v>
      </c>
      <c r="K29" s="5">
        <f t="shared" si="0"/>
        <v>8</v>
      </c>
      <c r="L29" s="5">
        <f t="shared" si="0"/>
        <v>9</v>
      </c>
      <c r="M29" s="5">
        <f t="shared" si="0"/>
        <v>10</v>
      </c>
      <c r="N29" s="5">
        <f t="shared" si="0"/>
        <v>11</v>
      </c>
      <c r="O29" s="5">
        <f t="shared" si="0"/>
        <v>12</v>
      </c>
      <c r="P29" s="5">
        <f t="shared" si="0"/>
        <v>13</v>
      </c>
      <c r="Q29" s="5">
        <f t="shared" si="0"/>
        <v>14</v>
      </c>
      <c r="R29" s="5">
        <f t="shared" si="0"/>
        <v>15</v>
      </c>
      <c r="S29" s="5">
        <f t="shared" si="0"/>
        <v>16</v>
      </c>
      <c r="T29" s="5">
        <f t="shared" si="0"/>
        <v>17</v>
      </c>
      <c r="U29" s="5">
        <f t="shared" si="0"/>
        <v>18</v>
      </c>
      <c r="V29" s="5">
        <f t="shared" si="0"/>
        <v>19</v>
      </c>
      <c r="W29" s="5">
        <f t="shared" si="0"/>
        <v>20</v>
      </c>
      <c r="X29" s="5">
        <f t="shared" si="0"/>
        <v>21</v>
      </c>
      <c r="Y29" s="5">
        <f t="shared" si="0"/>
        <v>22</v>
      </c>
      <c r="Z29" s="5">
        <f t="shared" si="0"/>
        <v>23</v>
      </c>
      <c r="AA29" s="5">
        <f t="shared" si="0"/>
        <v>24</v>
      </c>
      <c r="AB29" s="5">
        <f t="shared" si="0"/>
        <v>25</v>
      </c>
      <c r="AC29" s="5">
        <f t="shared" si="0"/>
        <v>26</v>
      </c>
      <c r="AD29" s="5">
        <f t="shared" si="0"/>
        <v>27</v>
      </c>
      <c r="AE29" s="5">
        <f t="shared" si="0"/>
        <v>28</v>
      </c>
      <c r="AF29" s="5">
        <f t="shared" si="0"/>
        <v>29</v>
      </c>
      <c r="AG29" s="5">
        <f t="shared" si="0"/>
        <v>30</v>
      </c>
    </row>
    <row r="30" spans="2:33" x14ac:dyDescent="0.25">
      <c r="B30" s="8" t="s">
        <v>8</v>
      </c>
      <c r="C30" s="8" t="s">
        <v>9</v>
      </c>
      <c r="D30" s="7">
        <f t="shared" ref="D30:AG30" si="1">IF(D29&lt;=$C$13,1,0)</f>
        <v>1</v>
      </c>
      <c r="E30" s="7">
        <f t="shared" si="1"/>
        <v>1</v>
      </c>
      <c r="F30" s="7">
        <f t="shared" si="1"/>
        <v>1</v>
      </c>
      <c r="G30" s="7">
        <f t="shared" si="1"/>
        <v>1</v>
      </c>
      <c r="H30" s="7">
        <f t="shared" si="1"/>
        <v>1</v>
      </c>
      <c r="I30" s="7">
        <f t="shared" si="1"/>
        <v>1</v>
      </c>
      <c r="J30" s="7">
        <f t="shared" si="1"/>
        <v>1</v>
      </c>
      <c r="K30" s="7">
        <f t="shared" si="1"/>
        <v>1</v>
      </c>
      <c r="L30" s="7">
        <f t="shared" si="1"/>
        <v>1</v>
      </c>
      <c r="M30" s="7">
        <f t="shared" si="1"/>
        <v>1</v>
      </c>
      <c r="N30" s="7">
        <f t="shared" si="1"/>
        <v>1</v>
      </c>
      <c r="O30" s="7">
        <f t="shared" si="1"/>
        <v>1</v>
      </c>
      <c r="P30" s="7">
        <f t="shared" si="1"/>
        <v>1</v>
      </c>
      <c r="Q30" s="7">
        <f t="shared" si="1"/>
        <v>1</v>
      </c>
      <c r="R30" s="7">
        <f t="shared" si="1"/>
        <v>1</v>
      </c>
      <c r="S30" s="7">
        <f t="shared" si="1"/>
        <v>1</v>
      </c>
      <c r="T30" s="7">
        <f t="shared" si="1"/>
        <v>1</v>
      </c>
      <c r="U30" s="7">
        <f t="shared" si="1"/>
        <v>1</v>
      </c>
      <c r="V30" s="7">
        <f t="shared" si="1"/>
        <v>1</v>
      </c>
      <c r="W30" s="7">
        <f t="shared" si="1"/>
        <v>1</v>
      </c>
      <c r="X30" s="7">
        <f t="shared" si="1"/>
        <v>1</v>
      </c>
      <c r="Y30" s="7">
        <f t="shared" si="1"/>
        <v>1</v>
      </c>
      <c r="Z30" s="7">
        <f t="shared" si="1"/>
        <v>1</v>
      </c>
      <c r="AA30" s="7">
        <f t="shared" si="1"/>
        <v>1</v>
      </c>
      <c r="AB30" s="7">
        <f t="shared" si="1"/>
        <v>1</v>
      </c>
      <c r="AC30" s="7">
        <f t="shared" si="1"/>
        <v>0</v>
      </c>
      <c r="AD30" s="7">
        <f t="shared" si="1"/>
        <v>0</v>
      </c>
      <c r="AE30" s="7">
        <f t="shared" si="1"/>
        <v>0</v>
      </c>
      <c r="AF30" s="7">
        <f t="shared" si="1"/>
        <v>0</v>
      </c>
      <c r="AG30" s="7">
        <f t="shared" si="1"/>
        <v>0</v>
      </c>
    </row>
    <row r="31" spans="2:33" x14ac:dyDescent="0.25">
      <c r="B31" s="1" t="s">
        <v>2</v>
      </c>
      <c r="C31" s="8" t="s">
        <v>21</v>
      </c>
      <c r="D31" s="7">
        <f>$C$4*$C$22</f>
        <v>0</v>
      </c>
      <c r="E31" s="7">
        <f>$C$4*$C$22</f>
        <v>0</v>
      </c>
      <c r="F31" s="7">
        <f>$C$4*$C$22</f>
        <v>0</v>
      </c>
      <c r="G31" s="7">
        <f t="shared" ref="G31:AG31" si="2">$C$22*(1-$C$16*(G29-1))*G30*$C$4</f>
        <v>0</v>
      </c>
      <c r="H31" s="7">
        <f t="shared" si="2"/>
        <v>0</v>
      </c>
      <c r="I31" s="7">
        <f t="shared" si="2"/>
        <v>0</v>
      </c>
      <c r="J31" s="7">
        <f t="shared" si="2"/>
        <v>0</v>
      </c>
      <c r="K31" s="7">
        <f t="shared" si="2"/>
        <v>0</v>
      </c>
      <c r="L31" s="7">
        <f t="shared" si="2"/>
        <v>0</v>
      </c>
      <c r="M31" s="7">
        <f t="shared" si="2"/>
        <v>0</v>
      </c>
      <c r="N31" s="7">
        <f t="shared" si="2"/>
        <v>0</v>
      </c>
      <c r="O31" s="7">
        <f t="shared" si="2"/>
        <v>0</v>
      </c>
      <c r="P31" s="7">
        <f t="shared" si="2"/>
        <v>0</v>
      </c>
      <c r="Q31" s="7">
        <f t="shared" si="2"/>
        <v>0</v>
      </c>
      <c r="R31" s="7">
        <f t="shared" si="2"/>
        <v>0</v>
      </c>
      <c r="S31" s="7">
        <f t="shared" si="2"/>
        <v>0</v>
      </c>
      <c r="T31" s="7">
        <f t="shared" si="2"/>
        <v>0</v>
      </c>
      <c r="U31" s="7">
        <f t="shared" si="2"/>
        <v>0</v>
      </c>
      <c r="V31" s="7">
        <f t="shared" si="2"/>
        <v>0</v>
      </c>
      <c r="W31" s="7">
        <f t="shared" si="2"/>
        <v>0</v>
      </c>
      <c r="X31" s="7">
        <f t="shared" si="2"/>
        <v>0</v>
      </c>
      <c r="Y31" s="7">
        <f t="shared" si="2"/>
        <v>0</v>
      </c>
      <c r="Z31" s="7">
        <f t="shared" si="2"/>
        <v>0</v>
      </c>
      <c r="AA31" s="7">
        <f t="shared" si="2"/>
        <v>0</v>
      </c>
      <c r="AB31" s="7">
        <f t="shared" si="2"/>
        <v>0</v>
      </c>
      <c r="AC31" s="7">
        <f t="shared" si="2"/>
        <v>0</v>
      </c>
      <c r="AD31" s="7">
        <f t="shared" si="2"/>
        <v>0</v>
      </c>
      <c r="AE31" s="7">
        <f t="shared" si="2"/>
        <v>0</v>
      </c>
      <c r="AF31" s="7">
        <f t="shared" si="2"/>
        <v>0</v>
      </c>
      <c r="AG31" s="7">
        <f t="shared" si="2"/>
        <v>0</v>
      </c>
    </row>
    <row r="32" spans="2:33" x14ac:dyDescent="0.25">
      <c r="B32" s="1" t="s">
        <v>43</v>
      </c>
      <c r="C32" s="18"/>
      <c r="D32" s="7" t="e">
        <f>D31*Q4</f>
        <v>#DIV/0!</v>
      </c>
      <c r="E32" s="7" t="e">
        <f>E31*$Q$4*(1+$C$19)^(E29-1)</f>
        <v>#DIV/0!</v>
      </c>
      <c r="F32" s="7" t="e">
        <f t="shared" ref="F32:AG32" si="3">F31*$Q$4*(1+$C$19)^(F29-1)</f>
        <v>#DIV/0!</v>
      </c>
      <c r="G32" s="7" t="e">
        <f t="shared" si="3"/>
        <v>#DIV/0!</v>
      </c>
      <c r="H32" s="7" t="e">
        <f t="shared" si="3"/>
        <v>#DIV/0!</v>
      </c>
      <c r="I32" s="7" t="e">
        <f t="shared" si="3"/>
        <v>#DIV/0!</v>
      </c>
      <c r="J32" s="7" t="e">
        <f t="shared" si="3"/>
        <v>#DIV/0!</v>
      </c>
      <c r="K32" s="7" t="e">
        <f t="shared" si="3"/>
        <v>#DIV/0!</v>
      </c>
      <c r="L32" s="7" t="e">
        <f t="shared" si="3"/>
        <v>#DIV/0!</v>
      </c>
      <c r="M32" s="7" t="e">
        <f t="shared" si="3"/>
        <v>#DIV/0!</v>
      </c>
      <c r="N32" s="7" t="e">
        <f t="shared" si="3"/>
        <v>#DIV/0!</v>
      </c>
      <c r="O32" s="7" t="e">
        <f t="shared" si="3"/>
        <v>#DIV/0!</v>
      </c>
      <c r="P32" s="7" t="e">
        <f t="shared" si="3"/>
        <v>#DIV/0!</v>
      </c>
      <c r="Q32" s="7" t="e">
        <f t="shared" si="3"/>
        <v>#DIV/0!</v>
      </c>
      <c r="R32" s="7" t="e">
        <f t="shared" si="3"/>
        <v>#DIV/0!</v>
      </c>
      <c r="S32" s="7" t="e">
        <f t="shared" si="3"/>
        <v>#DIV/0!</v>
      </c>
      <c r="T32" s="7" t="e">
        <f t="shared" si="3"/>
        <v>#DIV/0!</v>
      </c>
      <c r="U32" s="7" t="e">
        <f t="shared" si="3"/>
        <v>#DIV/0!</v>
      </c>
      <c r="V32" s="7" t="e">
        <f t="shared" si="3"/>
        <v>#DIV/0!</v>
      </c>
      <c r="W32" s="7" t="e">
        <f t="shared" si="3"/>
        <v>#DIV/0!</v>
      </c>
      <c r="X32" s="7" t="e">
        <f t="shared" si="3"/>
        <v>#DIV/0!</v>
      </c>
      <c r="Y32" s="7" t="e">
        <f t="shared" si="3"/>
        <v>#DIV/0!</v>
      </c>
      <c r="Z32" s="7" t="e">
        <f t="shared" si="3"/>
        <v>#DIV/0!</v>
      </c>
      <c r="AA32" s="7" t="e">
        <f t="shared" si="3"/>
        <v>#DIV/0!</v>
      </c>
      <c r="AB32" s="7" t="e">
        <f t="shared" si="3"/>
        <v>#DIV/0!</v>
      </c>
      <c r="AC32" s="7" t="e">
        <f t="shared" si="3"/>
        <v>#DIV/0!</v>
      </c>
      <c r="AD32" s="7" t="e">
        <f t="shared" si="3"/>
        <v>#DIV/0!</v>
      </c>
      <c r="AE32" s="7" t="e">
        <f t="shared" si="3"/>
        <v>#DIV/0!</v>
      </c>
      <c r="AF32" s="7" t="e">
        <f t="shared" si="3"/>
        <v>#DIV/0!</v>
      </c>
      <c r="AG32" s="7" t="e">
        <f t="shared" si="3"/>
        <v>#DIV/0!</v>
      </c>
    </row>
    <row r="33" spans="2:33" s="8" customFormat="1" x14ac:dyDescent="0.25">
      <c r="B33" s="8" t="s">
        <v>4</v>
      </c>
      <c r="C33" s="8" t="s">
        <v>20</v>
      </c>
      <c r="D33" s="15">
        <f>-$C$5</f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>
        <f>C18*D33*(1+C19)^(N29-D29)</f>
        <v>0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2:33" x14ac:dyDescent="0.25">
      <c r="B34" s="1" t="s">
        <v>0</v>
      </c>
      <c r="C34" s="8" t="s">
        <v>20</v>
      </c>
      <c r="D34" s="7">
        <f>-IF(D29&lt;=$C$14,D30*$C$6*(1+$C$19)^(D29-$D$29),D30*$C$17*$C$4*(1+$C$19)^(D29-1))</f>
        <v>0</v>
      </c>
      <c r="E34" s="7">
        <f t="shared" ref="E34:AG34" si="4">-IF(E29&lt;=$C$14,E30*$C$6*(1+$C$19)^(E29-$D$29),E30*$C$17*$C$4*(1+$C$19)^(E29-1))</f>
        <v>0</v>
      </c>
      <c r="F34" s="7">
        <f t="shared" si="4"/>
        <v>0</v>
      </c>
      <c r="G34" s="7">
        <f t="shared" si="4"/>
        <v>0</v>
      </c>
      <c r="H34" s="7">
        <f t="shared" si="4"/>
        <v>0</v>
      </c>
      <c r="I34" s="7">
        <f t="shared" si="4"/>
        <v>0</v>
      </c>
      <c r="J34" s="7">
        <f t="shared" si="4"/>
        <v>0</v>
      </c>
      <c r="K34" s="7">
        <f t="shared" si="4"/>
        <v>0</v>
      </c>
      <c r="L34" s="7">
        <f t="shared" si="4"/>
        <v>0</v>
      </c>
      <c r="M34" s="7">
        <f t="shared" si="4"/>
        <v>0</v>
      </c>
      <c r="N34" s="7">
        <f t="shared" si="4"/>
        <v>0</v>
      </c>
      <c r="O34" s="7">
        <f t="shared" si="4"/>
        <v>0</v>
      </c>
      <c r="P34" s="7">
        <f t="shared" si="4"/>
        <v>0</v>
      </c>
      <c r="Q34" s="7">
        <f t="shared" si="4"/>
        <v>0</v>
      </c>
      <c r="R34" s="7">
        <f t="shared" si="4"/>
        <v>0</v>
      </c>
      <c r="S34" s="7">
        <f t="shared" si="4"/>
        <v>0</v>
      </c>
      <c r="T34" s="7">
        <f t="shared" si="4"/>
        <v>0</v>
      </c>
      <c r="U34" s="7">
        <f t="shared" si="4"/>
        <v>0</v>
      </c>
      <c r="V34" s="7">
        <f t="shared" si="4"/>
        <v>0</v>
      </c>
      <c r="W34" s="7">
        <f t="shared" si="4"/>
        <v>0</v>
      </c>
      <c r="X34" s="7">
        <f t="shared" si="4"/>
        <v>0</v>
      </c>
      <c r="Y34" s="7">
        <f t="shared" si="4"/>
        <v>0</v>
      </c>
      <c r="Z34" s="7">
        <f t="shared" si="4"/>
        <v>0</v>
      </c>
      <c r="AA34" s="7">
        <f t="shared" si="4"/>
        <v>0</v>
      </c>
      <c r="AB34" s="7">
        <f t="shared" si="4"/>
        <v>0</v>
      </c>
      <c r="AC34" s="7">
        <f t="shared" si="4"/>
        <v>0</v>
      </c>
      <c r="AD34" s="7">
        <f t="shared" si="4"/>
        <v>0</v>
      </c>
      <c r="AE34" s="7">
        <f t="shared" si="4"/>
        <v>0</v>
      </c>
      <c r="AF34" s="7">
        <f t="shared" si="4"/>
        <v>0</v>
      </c>
      <c r="AG34" s="7">
        <f t="shared" si="4"/>
        <v>0</v>
      </c>
    </row>
    <row r="35" spans="2:33" x14ac:dyDescent="0.25">
      <c r="B35" s="4"/>
      <c r="C35" s="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2:33" x14ac:dyDescent="0.25">
      <c r="B36" s="8" t="s">
        <v>35</v>
      </c>
      <c r="C36" s="8" t="s">
        <v>20</v>
      </c>
      <c r="D36" s="7">
        <f>D33+D34</f>
        <v>0</v>
      </c>
      <c r="E36" s="7">
        <f t="shared" ref="E36:AG36" si="5">E33+E34</f>
        <v>0</v>
      </c>
      <c r="F36" s="7">
        <f t="shared" si="5"/>
        <v>0</v>
      </c>
      <c r="G36" s="7">
        <f t="shared" si="5"/>
        <v>0</v>
      </c>
      <c r="H36" s="7">
        <f t="shared" si="5"/>
        <v>0</v>
      </c>
      <c r="I36" s="7">
        <f t="shared" si="5"/>
        <v>0</v>
      </c>
      <c r="J36" s="7">
        <f t="shared" si="5"/>
        <v>0</v>
      </c>
      <c r="K36" s="7">
        <f t="shared" si="5"/>
        <v>0</v>
      </c>
      <c r="L36" s="7">
        <f t="shared" si="5"/>
        <v>0</v>
      </c>
      <c r="M36" s="7">
        <f t="shared" si="5"/>
        <v>0</v>
      </c>
      <c r="N36" s="7">
        <f t="shared" si="5"/>
        <v>0</v>
      </c>
      <c r="O36" s="7">
        <f t="shared" si="5"/>
        <v>0</v>
      </c>
      <c r="P36" s="7">
        <f t="shared" si="5"/>
        <v>0</v>
      </c>
      <c r="Q36" s="7">
        <f t="shared" si="5"/>
        <v>0</v>
      </c>
      <c r="R36" s="7">
        <f t="shared" si="5"/>
        <v>0</v>
      </c>
      <c r="S36" s="7">
        <f t="shared" si="5"/>
        <v>0</v>
      </c>
      <c r="T36" s="7">
        <f t="shared" si="5"/>
        <v>0</v>
      </c>
      <c r="U36" s="7">
        <f t="shared" si="5"/>
        <v>0</v>
      </c>
      <c r="V36" s="7">
        <f t="shared" si="5"/>
        <v>0</v>
      </c>
      <c r="W36" s="7">
        <f t="shared" si="5"/>
        <v>0</v>
      </c>
      <c r="X36" s="7">
        <f t="shared" si="5"/>
        <v>0</v>
      </c>
      <c r="Y36" s="7">
        <f t="shared" si="5"/>
        <v>0</v>
      </c>
      <c r="Z36" s="7">
        <f t="shared" si="5"/>
        <v>0</v>
      </c>
      <c r="AA36" s="7">
        <f t="shared" si="5"/>
        <v>0</v>
      </c>
      <c r="AB36" s="7">
        <f t="shared" si="5"/>
        <v>0</v>
      </c>
      <c r="AC36" s="7">
        <f t="shared" si="5"/>
        <v>0</v>
      </c>
      <c r="AD36" s="7">
        <f t="shared" si="5"/>
        <v>0</v>
      </c>
      <c r="AE36" s="7">
        <f t="shared" si="5"/>
        <v>0</v>
      </c>
      <c r="AF36" s="7">
        <f t="shared" si="5"/>
        <v>0</v>
      </c>
      <c r="AG36" s="7">
        <f t="shared" si="5"/>
        <v>0</v>
      </c>
    </row>
    <row r="37" spans="2:33" x14ac:dyDescent="0.25">
      <c r="B37" s="4" t="s">
        <v>36</v>
      </c>
      <c r="C37" s="4" t="s">
        <v>20</v>
      </c>
      <c r="D37" s="14">
        <f>-D36-NPV(C20,E36:AG36)</f>
        <v>0</v>
      </c>
    </row>
    <row r="38" spans="2:33" x14ac:dyDescent="0.25">
      <c r="B38" s="8"/>
      <c r="C38" s="8"/>
      <c r="D38" s="7"/>
    </row>
    <row r="39" spans="2:33" x14ac:dyDescent="0.25">
      <c r="B39" s="8" t="s">
        <v>37</v>
      </c>
      <c r="C39" s="8" t="s">
        <v>21</v>
      </c>
      <c r="D39" s="7">
        <f>D31*(1+$C$19)^(D29-1)</f>
        <v>0</v>
      </c>
      <c r="E39" s="7">
        <f t="shared" ref="E39:AG39" si="6">E31*(1+$C$19)^(E29-1)</f>
        <v>0</v>
      </c>
      <c r="F39" s="7">
        <f t="shared" si="6"/>
        <v>0</v>
      </c>
      <c r="G39" s="7">
        <f t="shared" si="6"/>
        <v>0</v>
      </c>
      <c r="H39" s="7">
        <f t="shared" si="6"/>
        <v>0</v>
      </c>
      <c r="I39" s="7">
        <f t="shared" si="6"/>
        <v>0</v>
      </c>
      <c r="J39" s="7">
        <f t="shared" si="6"/>
        <v>0</v>
      </c>
      <c r="K39" s="7">
        <f t="shared" si="6"/>
        <v>0</v>
      </c>
      <c r="L39" s="7">
        <f t="shared" si="6"/>
        <v>0</v>
      </c>
      <c r="M39" s="7">
        <f t="shared" si="6"/>
        <v>0</v>
      </c>
      <c r="N39" s="7">
        <f t="shared" si="6"/>
        <v>0</v>
      </c>
      <c r="O39" s="7">
        <f t="shared" si="6"/>
        <v>0</v>
      </c>
      <c r="P39" s="7">
        <f t="shared" si="6"/>
        <v>0</v>
      </c>
      <c r="Q39" s="7">
        <f t="shared" si="6"/>
        <v>0</v>
      </c>
      <c r="R39" s="7">
        <f t="shared" si="6"/>
        <v>0</v>
      </c>
      <c r="S39" s="7">
        <f t="shared" si="6"/>
        <v>0</v>
      </c>
      <c r="T39" s="7">
        <f t="shared" si="6"/>
        <v>0</v>
      </c>
      <c r="U39" s="7">
        <f t="shared" si="6"/>
        <v>0</v>
      </c>
      <c r="V39" s="7">
        <f t="shared" si="6"/>
        <v>0</v>
      </c>
      <c r="W39" s="7">
        <f t="shared" si="6"/>
        <v>0</v>
      </c>
      <c r="X39" s="7">
        <f t="shared" si="6"/>
        <v>0</v>
      </c>
      <c r="Y39" s="7">
        <f t="shared" si="6"/>
        <v>0</v>
      </c>
      <c r="Z39" s="7">
        <f t="shared" si="6"/>
        <v>0</v>
      </c>
      <c r="AA39" s="7">
        <f t="shared" si="6"/>
        <v>0</v>
      </c>
      <c r="AB39" s="7">
        <f t="shared" si="6"/>
        <v>0</v>
      </c>
      <c r="AC39" s="7">
        <f t="shared" si="6"/>
        <v>0</v>
      </c>
      <c r="AD39" s="7">
        <f t="shared" si="6"/>
        <v>0</v>
      </c>
      <c r="AE39" s="7">
        <f t="shared" si="6"/>
        <v>0</v>
      </c>
      <c r="AF39" s="7">
        <f t="shared" si="6"/>
        <v>0</v>
      </c>
      <c r="AG39" s="7">
        <f t="shared" si="6"/>
        <v>0</v>
      </c>
    </row>
    <row r="40" spans="2:33" x14ac:dyDescent="0.25">
      <c r="B40" s="4" t="s">
        <v>38</v>
      </c>
      <c r="C40" s="4" t="s">
        <v>21</v>
      </c>
      <c r="D40" s="14">
        <f>NPV(C20,E39:AG39)+D39</f>
        <v>0</v>
      </c>
    </row>
    <row r="41" spans="2:33" x14ac:dyDescent="0.25">
      <c r="B41" s="8"/>
      <c r="C41" s="25"/>
      <c r="D41" s="3" t="e">
        <f>D32+D33+D34</f>
        <v>#DIV/0!</v>
      </c>
      <c r="E41" s="3" t="e">
        <f t="shared" ref="E41:AG41" si="7">E32+E33+E34</f>
        <v>#DIV/0!</v>
      </c>
      <c r="F41" s="3" t="e">
        <f t="shared" si="7"/>
        <v>#DIV/0!</v>
      </c>
      <c r="G41" s="3" t="e">
        <f t="shared" si="7"/>
        <v>#DIV/0!</v>
      </c>
      <c r="H41" s="3" t="e">
        <f t="shared" si="7"/>
        <v>#DIV/0!</v>
      </c>
      <c r="I41" s="3" t="e">
        <f t="shared" si="7"/>
        <v>#DIV/0!</v>
      </c>
      <c r="J41" s="3" t="e">
        <f t="shared" si="7"/>
        <v>#DIV/0!</v>
      </c>
      <c r="K41" s="3" t="e">
        <f t="shared" si="7"/>
        <v>#DIV/0!</v>
      </c>
      <c r="L41" s="3" t="e">
        <f t="shared" si="7"/>
        <v>#DIV/0!</v>
      </c>
      <c r="M41" s="3" t="e">
        <f t="shared" si="7"/>
        <v>#DIV/0!</v>
      </c>
      <c r="N41" s="3" t="e">
        <f t="shared" si="7"/>
        <v>#DIV/0!</v>
      </c>
      <c r="O41" s="3" t="e">
        <f t="shared" si="7"/>
        <v>#DIV/0!</v>
      </c>
      <c r="P41" s="3" t="e">
        <f t="shared" si="7"/>
        <v>#DIV/0!</v>
      </c>
      <c r="Q41" s="3" t="e">
        <f t="shared" si="7"/>
        <v>#DIV/0!</v>
      </c>
      <c r="R41" s="3" t="e">
        <f t="shared" si="7"/>
        <v>#DIV/0!</v>
      </c>
      <c r="S41" s="3" t="e">
        <f t="shared" si="7"/>
        <v>#DIV/0!</v>
      </c>
      <c r="T41" s="3" t="e">
        <f t="shared" si="7"/>
        <v>#DIV/0!</v>
      </c>
      <c r="U41" s="3" t="e">
        <f t="shared" si="7"/>
        <v>#DIV/0!</v>
      </c>
      <c r="V41" s="3" t="e">
        <f t="shared" si="7"/>
        <v>#DIV/0!</v>
      </c>
      <c r="W41" s="3" t="e">
        <f t="shared" si="7"/>
        <v>#DIV/0!</v>
      </c>
      <c r="X41" s="3" t="e">
        <f t="shared" si="7"/>
        <v>#DIV/0!</v>
      </c>
      <c r="Y41" s="3" t="e">
        <f t="shared" si="7"/>
        <v>#DIV/0!</v>
      </c>
      <c r="Z41" s="3" t="e">
        <f t="shared" si="7"/>
        <v>#DIV/0!</v>
      </c>
      <c r="AA41" s="3" t="e">
        <f t="shared" si="7"/>
        <v>#DIV/0!</v>
      </c>
      <c r="AB41" s="3" t="e">
        <f t="shared" si="7"/>
        <v>#DIV/0!</v>
      </c>
      <c r="AC41" s="3" t="e">
        <f t="shared" si="7"/>
        <v>#DIV/0!</v>
      </c>
      <c r="AD41" s="3" t="e">
        <f t="shared" si="7"/>
        <v>#DIV/0!</v>
      </c>
      <c r="AE41" s="3" t="e">
        <f t="shared" si="7"/>
        <v>#DIV/0!</v>
      </c>
      <c r="AF41" s="3" t="e">
        <f t="shared" si="7"/>
        <v>#DIV/0!</v>
      </c>
      <c r="AG41" s="3" t="e">
        <f t="shared" si="7"/>
        <v>#DIV/0!</v>
      </c>
    </row>
  </sheetData>
  <dataValidations count="1">
    <dataValidation type="decimal" operator="greaterThanOrEqual" allowBlank="1" showInputMessage="1" showErrorMessage="1" sqref="C4 C7">
      <formula1>E4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LCOE</vt:lpstr>
    </vt:vector>
  </TitlesOfParts>
  <Company>The Boston Consulting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Niemz Tobias</dc:creator>
  <cp:lastModifiedBy>UKuepker</cp:lastModifiedBy>
  <dcterms:created xsi:type="dcterms:W3CDTF">2012-02-08T10:51:37Z</dcterms:created>
  <dcterms:modified xsi:type="dcterms:W3CDTF">2017-08-16T05:51:07Z</dcterms:modified>
</cp:coreProperties>
</file>