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6" windowWidth="13776" windowHeight="8640" activeTab="3"/>
  </bookViews>
  <sheets>
    <sheet name="RE IPPs" sheetId="5" r:id="rId1"/>
    <sheet name="CPI" sheetId="2" r:id="rId2"/>
    <sheet name="TotalPayments_Apr2016" sheetId="4" r:id="rId3"/>
    <sheet name="TotalPayments_Apr2017" sheetId="6" r:id="rId4"/>
  </sheets>
  <calcPr calcId="152511"/>
</workbook>
</file>

<file path=xl/calcChain.xml><?xml version="1.0" encoding="utf-8"?>
<calcChain xmlns="http://schemas.openxmlformats.org/spreadsheetml/2006/main">
  <c r="J19" i="6" l="1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M13" i="6"/>
  <c r="M12" i="6"/>
  <c r="I12" i="6" s="1"/>
  <c r="M11" i="6"/>
  <c r="I11" i="6" s="1"/>
  <c r="J7" i="6"/>
  <c r="I7" i="6"/>
  <c r="H7" i="6"/>
  <c r="G7" i="6"/>
  <c r="F7" i="6"/>
  <c r="E7" i="6"/>
  <c r="D7" i="6"/>
  <c r="L7" i="6" s="1"/>
  <c r="C7" i="6"/>
  <c r="J6" i="6"/>
  <c r="I6" i="6"/>
  <c r="H6" i="6"/>
  <c r="G6" i="6"/>
  <c r="F6" i="6"/>
  <c r="E6" i="6"/>
  <c r="D6" i="6"/>
  <c r="K6" i="6" s="1"/>
  <c r="C6" i="6"/>
  <c r="J5" i="6"/>
  <c r="I5" i="6"/>
  <c r="H5" i="6"/>
  <c r="G5" i="6"/>
  <c r="F5" i="6"/>
  <c r="E5" i="6"/>
  <c r="D5" i="6"/>
  <c r="L5" i="6" s="1"/>
  <c r="L8" i="6" s="1"/>
  <c r="C5" i="6"/>
  <c r="H151" i="6"/>
  <c r="F127" i="6"/>
  <c r="E127" i="6"/>
  <c r="H126" i="6"/>
  <c r="G126" i="6"/>
  <c r="G127" i="6" s="1"/>
  <c r="F126" i="6"/>
  <c r="AE120" i="6"/>
  <c r="E120" i="6"/>
  <c r="T117" i="6"/>
  <c r="AF115" i="6"/>
  <c r="AF114" i="6"/>
  <c r="AE112" i="6"/>
  <c r="AD112" i="6"/>
  <c r="E112" i="6"/>
  <c r="AF108" i="6"/>
  <c r="AE104" i="6"/>
  <c r="AE121" i="6" s="1"/>
  <c r="AD104" i="6"/>
  <c r="E104" i="6"/>
  <c r="E121" i="6" s="1"/>
  <c r="AF100" i="6"/>
  <c r="G96" i="6"/>
  <c r="H96" i="6" s="1"/>
  <c r="I96" i="6" s="1"/>
  <c r="J96" i="6" s="1"/>
  <c r="K96" i="6" s="1"/>
  <c r="L96" i="6" s="1"/>
  <c r="M96" i="6" s="1"/>
  <c r="N96" i="6" s="1"/>
  <c r="O96" i="6" s="1"/>
  <c r="P96" i="6" s="1"/>
  <c r="Q96" i="6" s="1"/>
  <c r="R96" i="6" s="1"/>
  <c r="S96" i="6" s="1"/>
  <c r="T96" i="6" s="1"/>
  <c r="U96" i="6" s="1"/>
  <c r="V96" i="6" s="1"/>
  <c r="W96" i="6" s="1"/>
  <c r="X96" i="6" s="1"/>
  <c r="Y96" i="6" s="1"/>
  <c r="Z96" i="6" s="1"/>
  <c r="AA96" i="6" s="1"/>
  <c r="AB96" i="6" s="1"/>
  <c r="AC96" i="6" s="1"/>
  <c r="AD96" i="6" s="1"/>
  <c r="AE96" i="6" s="1"/>
  <c r="F96" i="6"/>
  <c r="AE91" i="6"/>
  <c r="AE90" i="6"/>
  <c r="E90" i="6"/>
  <c r="AG85" i="6"/>
  <c r="AF85" i="6"/>
  <c r="AG84" i="6"/>
  <c r="AF84" i="6"/>
  <c r="AE82" i="6"/>
  <c r="AD82" i="6"/>
  <c r="E82" i="6"/>
  <c r="AG78" i="6"/>
  <c r="AF78" i="6"/>
  <c r="AE74" i="6"/>
  <c r="AD74" i="6"/>
  <c r="E74" i="6"/>
  <c r="AG70" i="6"/>
  <c r="AF70" i="6"/>
  <c r="G65" i="6"/>
  <c r="H65" i="6" s="1"/>
  <c r="I65" i="6" s="1"/>
  <c r="J65" i="6" s="1"/>
  <c r="K65" i="6" s="1"/>
  <c r="L65" i="6" s="1"/>
  <c r="M65" i="6" s="1"/>
  <c r="N65" i="6" s="1"/>
  <c r="O65" i="6" s="1"/>
  <c r="P65" i="6" s="1"/>
  <c r="Q65" i="6" s="1"/>
  <c r="R65" i="6" s="1"/>
  <c r="S65" i="6" s="1"/>
  <c r="T65" i="6" s="1"/>
  <c r="U65" i="6" s="1"/>
  <c r="V65" i="6" s="1"/>
  <c r="W65" i="6" s="1"/>
  <c r="X65" i="6" s="1"/>
  <c r="Y65" i="6" s="1"/>
  <c r="Z65" i="6" s="1"/>
  <c r="AA65" i="6" s="1"/>
  <c r="AB65" i="6" s="1"/>
  <c r="AC65" i="6" s="1"/>
  <c r="AD65" i="6" s="1"/>
  <c r="AE65" i="6" s="1"/>
  <c r="F65" i="6"/>
  <c r="AE60" i="6"/>
  <c r="AE59" i="6"/>
  <c r="E59" i="6"/>
  <c r="AG54" i="6"/>
  <c r="G151" i="6" s="1"/>
  <c r="AF54" i="6"/>
  <c r="G144" i="6" s="1"/>
  <c r="AG53" i="6"/>
  <c r="AF53" i="6"/>
  <c r="H144" i="6" s="1"/>
  <c r="AE51" i="6"/>
  <c r="AD51" i="6"/>
  <c r="E51" i="6"/>
  <c r="AG47" i="6"/>
  <c r="F150" i="6" s="1"/>
  <c r="AF47" i="6"/>
  <c r="F143" i="6" s="1"/>
  <c r="AE43" i="6"/>
  <c r="AD43" i="6"/>
  <c r="E43" i="6"/>
  <c r="E60" i="6" s="1"/>
  <c r="AG39" i="6"/>
  <c r="F149" i="6" s="1"/>
  <c r="AF39" i="6"/>
  <c r="F142" i="6" s="1"/>
  <c r="E35" i="6"/>
  <c r="F34" i="6"/>
  <c r="G34" i="6" s="1"/>
  <c r="AE32" i="6"/>
  <c r="AD32" i="6"/>
  <c r="AC32" i="6"/>
  <c r="AB32" i="6"/>
  <c r="E32" i="6"/>
  <c r="AE31" i="6"/>
  <c r="AD31" i="6"/>
  <c r="AC31" i="6"/>
  <c r="AB31" i="6"/>
  <c r="E31" i="6"/>
  <c r="AE30" i="6"/>
  <c r="AD30" i="6"/>
  <c r="E30" i="6"/>
  <c r="J13" i="6"/>
  <c r="I13" i="6"/>
  <c r="Z113" i="6" s="1"/>
  <c r="H13" i="6"/>
  <c r="G13" i="6"/>
  <c r="F13" i="6"/>
  <c r="E13" i="6"/>
  <c r="D13" i="6"/>
  <c r="U118" i="6" s="1"/>
  <c r="C13" i="6"/>
  <c r="Y119" i="6" s="1"/>
  <c r="H12" i="6"/>
  <c r="P106" i="6" s="1"/>
  <c r="G12" i="6"/>
  <c r="W107" i="6" s="1"/>
  <c r="D12" i="6"/>
  <c r="C12" i="6"/>
  <c r="R111" i="6" s="1"/>
  <c r="G11" i="6"/>
  <c r="O99" i="6" s="1"/>
  <c r="C11" i="6"/>
  <c r="C23" i="6" s="1"/>
  <c r="J8" i="6"/>
  <c r="I8" i="6"/>
  <c r="H8" i="6"/>
  <c r="G8" i="6"/>
  <c r="F8" i="6"/>
  <c r="E8" i="6"/>
  <c r="D8" i="6"/>
  <c r="C8" i="6"/>
  <c r="L6" i="6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5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G25" i="6" l="1"/>
  <c r="H25" i="6"/>
  <c r="N97" i="6"/>
  <c r="AC97" i="6"/>
  <c r="V107" i="6"/>
  <c r="G24" i="6"/>
  <c r="AB77" i="6" s="1"/>
  <c r="AB107" i="6"/>
  <c r="I119" i="6"/>
  <c r="F11" i="6"/>
  <c r="F23" i="6" s="1"/>
  <c r="J11" i="6"/>
  <c r="F12" i="6"/>
  <c r="F24" i="6" s="1"/>
  <c r="J12" i="6"/>
  <c r="J24" i="6" s="1"/>
  <c r="R107" i="6"/>
  <c r="L111" i="6"/>
  <c r="X119" i="6"/>
  <c r="O111" i="6"/>
  <c r="D11" i="6"/>
  <c r="D23" i="6" s="1"/>
  <c r="H11" i="6"/>
  <c r="T98" i="6" s="1"/>
  <c r="AC99" i="6"/>
  <c r="W111" i="6"/>
  <c r="E11" i="6"/>
  <c r="M101" i="6" s="1"/>
  <c r="E12" i="6"/>
  <c r="Z109" i="6" s="1"/>
  <c r="C25" i="6"/>
  <c r="N89" i="6" s="1"/>
  <c r="K107" i="6"/>
  <c r="X111" i="6"/>
  <c r="S119" i="6"/>
  <c r="Z118" i="6"/>
  <c r="E20" i="6"/>
  <c r="S118" i="6"/>
  <c r="O13" i="6"/>
  <c r="C24" i="6"/>
  <c r="Q81" i="6" s="1"/>
  <c r="P107" i="6"/>
  <c r="X107" i="6"/>
  <c r="J111" i="6"/>
  <c r="S111" i="6"/>
  <c r="N118" i="6"/>
  <c r="Y118" i="6"/>
  <c r="P119" i="6"/>
  <c r="Q118" i="6"/>
  <c r="K5" i="6"/>
  <c r="K7" i="6"/>
  <c r="K8" i="6" s="1"/>
  <c r="J118" i="6"/>
  <c r="D25" i="6"/>
  <c r="U88" i="6" s="1"/>
  <c r="N107" i="6"/>
  <c r="H111" i="6"/>
  <c r="K118" i="6"/>
  <c r="K119" i="6"/>
  <c r="X73" i="6"/>
  <c r="T73" i="6"/>
  <c r="P73" i="6"/>
  <c r="L73" i="6"/>
  <c r="H73" i="6"/>
  <c r="W73" i="6"/>
  <c r="R73" i="6"/>
  <c r="M73" i="6"/>
  <c r="G73" i="6"/>
  <c r="V73" i="6"/>
  <c r="Q73" i="6"/>
  <c r="K73" i="6"/>
  <c r="F73" i="6"/>
  <c r="S73" i="6"/>
  <c r="I73" i="6"/>
  <c r="O73" i="6"/>
  <c r="Y73" i="6"/>
  <c r="U73" i="6"/>
  <c r="N73" i="6"/>
  <c r="J73" i="6"/>
  <c r="W110" i="6"/>
  <c r="S110" i="6"/>
  <c r="O110" i="6"/>
  <c r="K110" i="6"/>
  <c r="G110" i="6"/>
  <c r="V110" i="6"/>
  <c r="Q110" i="6"/>
  <c r="L110" i="6"/>
  <c r="U110" i="6"/>
  <c r="N110" i="6"/>
  <c r="H110" i="6"/>
  <c r="Z110" i="6"/>
  <c r="T110" i="6"/>
  <c r="M110" i="6"/>
  <c r="K18" i="6"/>
  <c r="Y110" i="6"/>
  <c r="J110" i="6"/>
  <c r="D24" i="6"/>
  <c r="X110" i="6"/>
  <c r="I110" i="6"/>
  <c r="R110" i="6"/>
  <c r="O12" i="6"/>
  <c r="AC116" i="6"/>
  <c r="Y116" i="6"/>
  <c r="U116" i="6"/>
  <c r="Q116" i="6"/>
  <c r="M116" i="6"/>
  <c r="Z116" i="6"/>
  <c r="T116" i="6"/>
  <c r="O116" i="6"/>
  <c r="J116" i="6"/>
  <c r="X116" i="6"/>
  <c r="R116" i="6"/>
  <c r="K116" i="6"/>
  <c r="F25" i="6"/>
  <c r="W116" i="6"/>
  <c r="P116" i="6"/>
  <c r="V116" i="6"/>
  <c r="S116" i="6"/>
  <c r="AA116" i="6"/>
  <c r="AB116" i="6"/>
  <c r="J25" i="6"/>
  <c r="O72" i="6"/>
  <c r="T72" i="6"/>
  <c r="R72" i="6"/>
  <c r="J72" i="6"/>
  <c r="V89" i="6"/>
  <c r="R89" i="6"/>
  <c r="F89" i="6"/>
  <c r="U89" i="6"/>
  <c r="Y89" i="6"/>
  <c r="T89" i="6"/>
  <c r="X89" i="6"/>
  <c r="M89" i="6"/>
  <c r="H89" i="6"/>
  <c r="Q89" i="6"/>
  <c r="M106" i="6"/>
  <c r="N116" i="6"/>
  <c r="L101" i="6"/>
  <c r="N101" i="6"/>
  <c r="J101" i="6"/>
  <c r="E23" i="6"/>
  <c r="AA101" i="6"/>
  <c r="Z97" i="6"/>
  <c r="V97" i="6"/>
  <c r="R97" i="6"/>
  <c r="AA97" i="6"/>
  <c r="U97" i="6"/>
  <c r="P97" i="6"/>
  <c r="L97" i="6"/>
  <c r="Y97" i="6"/>
  <c r="S97" i="6"/>
  <c r="M97" i="6"/>
  <c r="I14" i="6"/>
  <c r="X97" i="6"/>
  <c r="Q97" i="6"/>
  <c r="K97" i="6"/>
  <c r="I23" i="6"/>
  <c r="W97" i="6"/>
  <c r="J97" i="6"/>
  <c r="T97" i="6"/>
  <c r="O97" i="6"/>
  <c r="AB97" i="6"/>
  <c r="Z117" i="6"/>
  <c r="V117" i="6"/>
  <c r="R117" i="6"/>
  <c r="N117" i="6"/>
  <c r="J117" i="6"/>
  <c r="X117" i="6"/>
  <c r="S117" i="6"/>
  <c r="M117" i="6"/>
  <c r="H117" i="6"/>
  <c r="W117" i="6"/>
  <c r="P117" i="6"/>
  <c r="I117" i="6"/>
  <c r="U117" i="6"/>
  <c r="O117" i="6"/>
  <c r="E25" i="6"/>
  <c r="AA117" i="6"/>
  <c r="L117" i="6"/>
  <c r="L19" i="6"/>
  <c r="Y117" i="6"/>
  <c r="K117" i="6"/>
  <c r="AC113" i="6"/>
  <c r="Y113" i="6"/>
  <c r="U113" i="6"/>
  <c r="Q113" i="6"/>
  <c r="M113" i="6"/>
  <c r="AD113" i="6"/>
  <c r="AD120" i="6" s="1"/>
  <c r="AD121" i="6" s="1"/>
  <c r="X113" i="6"/>
  <c r="S113" i="6"/>
  <c r="N113" i="6"/>
  <c r="AB113" i="6"/>
  <c r="AB120" i="6" s="1"/>
  <c r="V113" i="6"/>
  <c r="O113" i="6"/>
  <c r="AA113" i="6"/>
  <c r="T113" i="6"/>
  <c r="L113" i="6"/>
  <c r="I25" i="6"/>
  <c r="W113" i="6"/>
  <c r="R113" i="6"/>
  <c r="K113" i="6"/>
  <c r="P113" i="6"/>
  <c r="G14" i="6"/>
  <c r="K19" i="6"/>
  <c r="F35" i="6"/>
  <c r="P110" i="6"/>
  <c r="Q117" i="6"/>
  <c r="Z106" i="6"/>
  <c r="V106" i="6"/>
  <c r="R106" i="6"/>
  <c r="N106" i="6"/>
  <c r="J106" i="6"/>
  <c r="Y106" i="6"/>
  <c r="T106" i="6"/>
  <c r="O106" i="6"/>
  <c r="AA106" i="6"/>
  <c r="S106" i="6"/>
  <c r="L106" i="6"/>
  <c r="X106" i="6"/>
  <c r="Q106" i="6"/>
  <c r="K106" i="6"/>
  <c r="W106" i="6"/>
  <c r="U106" i="6"/>
  <c r="AB106" i="6"/>
  <c r="AC106" i="6"/>
  <c r="P72" i="6"/>
  <c r="X103" i="6"/>
  <c r="T103" i="6"/>
  <c r="P103" i="6"/>
  <c r="L103" i="6"/>
  <c r="H103" i="6"/>
  <c r="W103" i="6"/>
  <c r="R103" i="6"/>
  <c r="M103" i="6"/>
  <c r="G103" i="6"/>
  <c r="V103" i="6"/>
  <c r="O103" i="6"/>
  <c r="I103" i="6"/>
  <c r="U103" i="6"/>
  <c r="N103" i="6"/>
  <c r="F103" i="6"/>
  <c r="C20" i="6"/>
  <c r="Y103" i="6"/>
  <c r="J103" i="6"/>
  <c r="C14" i="6"/>
  <c r="S103" i="6"/>
  <c r="K103" i="6"/>
  <c r="Q103" i="6"/>
  <c r="AB99" i="6"/>
  <c r="X99" i="6"/>
  <c r="T99" i="6"/>
  <c r="P99" i="6"/>
  <c r="L99" i="6"/>
  <c r="AA99" i="6"/>
  <c r="V99" i="6"/>
  <c r="Q99" i="6"/>
  <c r="K99" i="6"/>
  <c r="Z99" i="6"/>
  <c r="S99" i="6"/>
  <c r="M99" i="6"/>
  <c r="Y99" i="6"/>
  <c r="R99" i="6"/>
  <c r="J99" i="6"/>
  <c r="G20" i="6"/>
  <c r="W99" i="6"/>
  <c r="U99" i="6"/>
  <c r="N99" i="6"/>
  <c r="Y109" i="6"/>
  <c r="U109" i="6"/>
  <c r="Q109" i="6"/>
  <c r="M109" i="6"/>
  <c r="I109" i="6"/>
  <c r="W109" i="6"/>
  <c r="R109" i="6"/>
  <c r="L109" i="6"/>
  <c r="V109" i="6"/>
  <c r="O109" i="6"/>
  <c r="H109" i="6"/>
  <c r="AA109" i="6"/>
  <c r="T109" i="6"/>
  <c r="N109" i="6"/>
  <c r="E24" i="6"/>
  <c r="S109" i="6"/>
  <c r="P109" i="6"/>
  <c r="K109" i="6"/>
  <c r="X109" i="6"/>
  <c r="AA105" i="6"/>
  <c r="W105" i="6"/>
  <c r="S105" i="6"/>
  <c r="O105" i="6"/>
  <c r="K105" i="6"/>
  <c r="Y105" i="6"/>
  <c r="T105" i="6"/>
  <c r="N105" i="6"/>
  <c r="Z105" i="6"/>
  <c r="R105" i="6"/>
  <c r="L105" i="6"/>
  <c r="X105" i="6"/>
  <c r="Q105" i="6"/>
  <c r="J105" i="6"/>
  <c r="I24" i="6"/>
  <c r="AC105" i="6"/>
  <c r="P105" i="6"/>
  <c r="AB105" i="6"/>
  <c r="M105" i="6"/>
  <c r="U105" i="6"/>
  <c r="V105" i="6"/>
  <c r="K17" i="6"/>
  <c r="G23" i="6"/>
  <c r="AC77" i="6"/>
  <c r="U77" i="6"/>
  <c r="Q77" i="6"/>
  <c r="M77" i="6"/>
  <c r="V77" i="6"/>
  <c r="P77" i="6"/>
  <c r="K77" i="6"/>
  <c r="T77" i="6"/>
  <c r="O77" i="6"/>
  <c r="J77" i="6"/>
  <c r="N77" i="6"/>
  <c r="W77" i="6"/>
  <c r="L77" i="6"/>
  <c r="H34" i="6"/>
  <c r="G35" i="6"/>
  <c r="V72" i="6"/>
  <c r="S77" i="6"/>
  <c r="G89" i="6"/>
  <c r="J109" i="6"/>
  <c r="Z120" i="6"/>
  <c r="L116" i="6"/>
  <c r="R102" i="6"/>
  <c r="S102" i="6"/>
  <c r="P102" i="6"/>
  <c r="O102" i="6"/>
  <c r="L102" i="6"/>
  <c r="AC98" i="6"/>
  <c r="Y98" i="6"/>
  <c r="U98" i="6"/>
  <c r="Q98" i="6"/>
  <c r="M98" i="6"/>
  <c r="AA98" i="6"/>
  <c r="V98" i="6"/>
  <c r="P98" i="6"/>
  <c r="K98" i="6"/>
  <c r="Z98" i="6"/>
  <c r="S98" i="6"/>
  <c r="L98" i="6"/>
  <c r="H20" i="6"/>
  <c r="X98" i="6"/>
  <c r="R98" i="6"/>
  <c r="J98" i="6"/>
  <c r="H14" i="6"/>
  <c r="O98" i="6"/>
  <c r="H23" i="6"/>
  <c r="AB98" i="6"/>
  <c r="N98" i="6"/>
  <c r="W98" i="6"/>
  <c r="L11" i="6"/>
  <c r="I20" i="6"/>
  <c r="H24" i="6"/>
  <c r="E91" i="6"/>
  <c r="V119" i="6"/>
  <c r="R119" i="6"/>
  <c r="N119" i="6"/>
  <c r="J119" i="6"/>
  <c r="F119" i="6"/>
  <c r="W119" i="6"/>
  <c r="Q119" i="6"/>
  <c r="L119" i="6"/>
  <c r="G119" i="6"/>
  <c r="K13" i="6"/>
  <c r="M119" i="6"/>
  <c r="T119" i="6"/>
  <c r="Y111" i="6"/>
  <c r="U111" i="6"/>
  <c r="Q111" i="6"/>
  <c r="M111" i="6"/>
  <c r="I111" i="6"/>
  <c r="V111" i="6"/>
  <c r="P111" i="6"/>
  <c r="K111" i="6"/>
  <c r="F111" i="6"/>
  <c r="AC107" i="6"/>
  <c r="Y107" i="6"/>
  <c r="U107" i="6"/>
  <c r="Q107" i="6"/>
  <c r="M107" i="6"/>
  <c r="Z107" i="6"/>
  <c r="T107" i="6"/>
  <c r="O107" i="6"/>
  <c r="J107" i="6"/>
  <c r="K12" i="6"/>
  <c r="X118" i="6"/>
  <c r="T118" i="6"/>
  <c r="P118" i="6"/>
  <c r="L118" i="6"/>
  <c r="H118" i="6"/>
  <c r="W118" i="6"/>
  <c r="R118" i="6"/>
  <c r="M118" i="6"/>
  <c r="G118" i="6"/>
  <c r="L13" i="6"/>
  <c r="L18" i="6"/>
  <c r="L107" i="6"/>
  <c r="S107" i="6"/>
  <c r="AA107" i="6"/>
  <c r="G111" i="6"/>
  <c r="N111" i="6"/>
  <c r="T111" i="6"/>
  <c r="I118" i="6"/>
  <c r="O118" i="6"/>
  <c r="V118" i="6"/>
  <c r="H119" i="6"/>
  <c r="O119" i="6"/>
  <c r="U119" i="6"/>
  <c r="I126" i="6"/>
  <c r="H127" i="6"/>
  <c r="P26" i="4"/>
  <c r="O26" i="4"/>
  <c r="O14" i="4"/>
  <c r="P25" i="4"/>
  <c r="P24" i="4"/>
  <c r="P23" i="4"/>
  <c r="O25" i="4"/>
  <c r="O24" i="4"/>
  <c r="O13" i="4"/>
  <c r="O12" i="4"/>
  <c r="O11" i="4"/>
  <c r="O23" i="4"/>
  <c r="O88" i="6" l="1"/>
  <c r="L89" i="6"/>
  <c r="I89" i="6"/>
  <c r="AG89" i="6" s="1"/>
  <c r="K89" i="6"/>
  <c r="J89" i="6"/>
  <c r="I81" i="6"/>
  <c r="R77" i="6"/>
  <c r="AF77" i="6" s="1"/>
  <c r="X77" i="6"/>
  <c r="Z77" i="6"/>
  <c r="AA77" i="6"/>
  <c r="Y77" i="6"/>
  <c r="S89" i="6"/>
  <c r="W89" i="6"/>
  <c r="O89" i="6"/>
  <c r="P89" i="6"/>
  <c r="O23" i="6"/>
  <c r="P23" i="6" s="1"/>
  <c r="F26" i="6"/>
  <c r="U102" i="6"/>
  <c r="X102" i="6"/>
  <c r="K11" i="6"/>
  <c r="K14" i="6" s="1"/>
  <c r="U101" i="6"/>
  <c r="Q101" i="6"/>
  <c r="P101" i="6"/>
  <c r="P104" i="6" s="1"/>
  <c r="J81" i="6"/>
  <c r="U72" i="6"/>
  <c r="Y72" i="6"/>
  <c r="F14" i="6"/>
  <c r="K102" i="6"/>
  <c r="G102" i="6"/>
  <c r="I102" i="6"/>
  <c r="M102" i="6"/>
  <c r="N102" i="6"/>
  <c r="N104" i="6" s="1"/>
  <c r="S88" i="6"/>
  <c r="F20" i="6"/>
  <c r="O11" i="6"/>
  <c r="L72" i="6"/>
  <c r="S120" i="6"/>
  <c r="L12" i="6"/>
  <c r="Z101" i="6"/>
  <c r="Z104" i="6" s="1"/>
  <c r="Z121" i="6" s="1"/>
  <c r="E14" i="6"/>
  <c r="I101" i="6"/>
  <c r="H101" i="6"/>
  <c r="X101" i="6"/>
  <c r="G81" i="6"/>
  <c r="Q72" i="6"/>
  <c r="M72" i="6"/>
  <c r="N72" i="6"/>
  <c r="K72" i="6"/>
  <c r="J20" i="6"/>
  <c r="Y102" i="6"/>
  <c r="J23" i="6"/>
  <c r="J26" i="6" s="1"/>
  <c r="J14" i="6"/>
  <c r="K25" i="6"/>
  <c r="Q102" i="6"/>
  <c r="W102" i="6"/>
  <c r="W104" i="6" s="1"/>
  <c r="V102" i="6"/>
  <c r="V88" i="6"/>
  <c r="O101" i="6"/>
  <c r="O104" i="6" s="1"/>
  <c r="O121" i="6" s="1"/>
  <c r="S101" i="6"/>
  <c r="Y81" i="6"/>
  <c r="X72" i="6"/>
  <c r="S72" i="6"/>
  <c r="C26" i="6"/>
  <c r="L17" i="6"/>
  <c r="L20" i="6" s="1"/>
  <c r="AC104" i="6"/>
  <c r="D14" i="6"/>
  <c r="O14" i="6" s="1"/>
  <c r="D20" i="6"/>
  <c r="H102" i="6"/>
  <c r="J102" i="6"/>
  <c r="J104" i="6" s="1"/>
  <c r="Z102" i="6"/>
  <c r="W88" i="6"/>
  <c r="R101" i="6"/>
  <c r="K101" i="6"/>
  <c r="K104" i="6" s="1"/>
  <c r="V101" i="6"/>
  <c r="W101" i="6"/>
  <c r="Y101" i="6"/>
  <c r="T101" i="6"/>
  <c r="T104" i="6" s="1"/>
  <c r="F81" i="6"/>
  <c r="Z72" i="6"/>
  <c r="H72" i="6"/>
  <c r="I72" i="6"/>
  <c r="G72" i="6"/>
  <c r="W72" i="6"/>
  <c r="T102" i="6"/>
  <c r="Z88" i="6"/>
  <c r="I88" i="6"/>
  <c r="T81" i="6"/>
  <c r="L81" i="6"/>
  <c r="X88" i="6"/>
  <c r="P88" i="6"/>
  <c r="R88" i="6"/>
  <c r="Q88" i="6"/>
  <c r="Z112" i="6"/>
  <c r="H81" i="6"/>
  <c r="X81" i="6"/>
  <c r="V81" i="6"/>
  <c r="W81" i="6"/>
  <c r="U81" i="6"/>
  <c r="H88" i="6"/>
  <c r="T88" i="6"/>
  <c r="J88" i="6"/>
  <c r="G88" i="6"/>
  <c r="G90" i="6" s="1"/>
  <c r="Y88" i="6"/>
  <c r="K81" i="6"/>
  <c r="M81" i="6"/>
  <c r="N88" i="6"/>
  <c r="K88" i="6"/>
  <c r="L88" i="6"/>
  <c r="M88" i="6"/>
  <c r="AB112" i="6"/>
  <c r="R112" i="6"/>
  <c r="W112" i="6"/>
  <c r="S81" i="6"/>
  <c r="O81" i="6"/>
  <c r="N81" i="6"/>
  <c r="P81" i="6"/>
  <c r="R81" i="6"/>
  <c r="R120" i="6"/>
  <c r="Y120" i="6"/>
  <c r="AA120" i="6"/>
  <c r="M120" i="6"/>
  <c r="AC120" i="6"/>
  <c r="AA76" i="6"/>
  <c r="W76" i="6"/>
  <c r="S76" i="6"/>
  <c r="O76" i="6"/>
  <c r="K76" i="6"/>
  <c r="AB76" i="6"/>
  <c r="V76" i="6"/>
  <c r="Q76" i="6"/>
  <c r="L76" i="6"/>
  <c r="Z76" i="6"/>
  <c r="U76" i="6"/>
  <c r="P76" i="6"/>
  <c r="J76" i="6"/>
  <c r="Y76" i="6"/>
  <c r="N76" i="6"/>
  <c r="X76" i="6"/>
  <c r="M76" i="6"/>
  <c r="R76" i="6"/>
  <c r="AC76" i="6"/>
  <c r="T76" i="6"/>
  <c r="Z68" i="6"/>
  <c r="V68" i="6"/>
  <c r="R68" i="6"/>
  <c r="N68" i="6"/>
  <c r="J68" i="6"/>
  <c r="AB68" i="6"/>
  <c r="W68" i="6"/>
  <c r="Q68" i="6"/>
  <c r="L68" i="6"/>
  <c r="AA68" i="6"/>
  <c r="U68" i="6"/>
  <c r="P68" i="6"/>
  <c r="K68" i="6"/>
  <c r="T68" i="6"/>
  <c r="X68" i="6"/>
  <c r="Y68" i="6"/>
  <c r="O68" i="6"/>
  <c r="AC68" i="6"/>
  <c r="M68" i="6"/>
  <c r="S68" i="6"/>
  <c r="H26" i="6"/>
  <c r="L104" i="6"/>
  <c r="L24" i="6"/>
  <c r="X80" i="6"/>
  <c r="T80" i="6"/>
  <c r="P80" i="6"/>
  <c r="L80" i="6"/>
  <c r="H80" i="6"/>
  <c r="Y80" i="6"/>
  <c r="S80" i="6"/>
  <c r="N80" i="6"/>
  <c r="I80" i="6"/>
  <c r="W80" i="6"/>
  <c r="R80" i="6"/>
  <c r="M80" i="6"/>
  <c r="G80" i="6"/>
  <c r="Z80" i="6"/>
  <c r="O80" i="6"/>
  <c r="V80" i="6"/>
  <c r="K80" i="6"/>
  <c r="J80" i="6"/>
  <c r="Q80" i="6"/>
  <c r="U80" i="6"/>
  <c r="L23" i="6"/>
  <c r="P112" i="6"/>
  <c r="AA112" i="6"/>
  <c r="F104" i="6"/>
  <c r="AF103" i="6"/>
  <c r="W120" i="6"/>
  <c r="N120" i="6"/>
  <c r="H120" i="6"/>
  <c r="AF117" i="6"/>
  <c r="J126" i="6"/>
  <c r="I127" i="6"/>
  <c r="AF107" i="6"/>
  <c r="AF98" i="6"/>
  <c r="G104" i="6"/>
  <c r="AF102" i="6"/>
  <c r="G57" i="6"/>
  <c r="G50" i="6"/>
  <c r="G42" i="6"/>
  <c r="G49" i="6"/>
  <c r="G58" i="6"/>
  <c r="G41" i="6"/>
  <c r="M112" i="6"/>
  <c r="AC75" i="6"/>
  <c r="Y75" i="6"/>
  <c r="U75" i="6"/>
  <c r="Q75" i="6"/>
  <c r="M75" i="6"/>
  <c r="AB75" i="6"/>
  <c r="W75" i="6"/>
  <c r="R75" i="6"/>
  <c r="L75" i="6"/>
  <c r="AA75" i="6"/>
  <c r="V75" i="6"/>
  <c r="P75" i="6"/>
  <c r="K75" i="6"/>
  <c r="Z75" i="6"/>
  <c r="O75" i="6"/>
  <c r="X75" i="6"/>
  <c r="N75" i="6"/>
  <c r="J75" i="6"/>
  <c r="S75" i="6"/>
  <c r="T75" i="6"/>
  <c r="L112" i="6"/>
  <c r="T112" i="6"/>
  <c r="S112" i="6"/>
  <c r="AF106" i="6"/>
  <c r="K24" i="6"/>
  <c r="K120" i="6"/>
  <c r="AF113" i="6"/>
  <c r="L120" i="6"/>
  <c r="V120" i="6"/>
  <c r="X120" i="6"/>
  <c r="U120" i="6"/>
  <c r="X87" i="6"/>
  <c r="T87" i="6"/>
  <c r="P87" i="6"/>
  <c r="L87" i="6"/>
  <c r="H87" i="6"/>
  <c r="Y87" i="6"/>
  <c r="S87" i="6"/>
  <c r="N87" i="6"/>
  <c r="I87" i="6"/>
  <c r="W87" i="6"/>
  <c r="R87" i="6"/>
  <c r="M87" i="6"/>
  <c r="AA87" i="6"/>
  <c r="Q87" i="6"/>
  <c r="Z87" i="6"/>
  <c r="O87" i="6"/>
  <c r="K87" i="6"/>
  <c r="U87" i="6"/>
  <c r="J87" i="6"/>
  <c r="V87" i="6"/>
  <c r="AB104" i="6"/>
  <c r="X104" i="6"/>
  <c r="Y104" i="6"/>
  <c r="AA104" i="6"/>
  <c r="Z71" i="6"/>
  <c r="V71" i="6"/>
  <c r="R71" i="6"/>
  <c r="N71" i="6"/>
  <c r="J71" i="6"/>
  <c r="AA71" i="6"/>
  <c r="U71" i="6"/>
  <c r="P71" i="6"/>
  <c r="K71" i="6"/>
  <c r="Y71" i="6"/>
  <c r="T71" i="6"/>
  <c r="O71" i="6"/>
  <c r="I71" i="6"/>
  <c r="E26" i="6"/>
  <c r="W71" i="6"/>
  <c r="L71" i="6"/>
  <c r="S71" i="6"/>
  <c r="H71" i="6"/>
  <c r="Q71" i="6"/>
  <c r="M71" i="6"/>
  <c r="X71" i="6"/>
  <c r="O25" i="6"/>
  <c r="P25" i="6" s="1"/>
  <c r="AF89" i="6"/>
  <c r="F90" i="6"/>
  <c r="O24" i="6"/>
  <c r="P24" i="6" s="1"/>
  <c r="D26" i="6"/>
  <c r="AB86" i="6"/>
  <c r="X86" i="6"/>
  <c r="T86" i="6"/>
  <c r="P86" i="6"/>
  <c r="L86" i="6"/>
  <c r="AA86" i="6"/>
  <c r="V86" i="6"/>
  <c r="Q86" i="6"/>
  <c r="K86" i="6"/>
  <c r="Z86" i="6"/>
  <c r="U86" i="6"/>
  <c r="O86" i="6"/>
  <c r="J86" i="6"/>
  <c r="S86" i="6"/>
  <c r="AC86" i="6"/>
  <c r="R86" i="6"/>
  <c r="N86" i="6"/>
  <c r="W86" i="6"/>
  <c r="Y86" i="6"/>
  <c r="M86" i="6"/>
  <c r="AF116" i="6"/>
  <c r="J120" i="6"/>
  <c r="K23" i="6"/>
  <c r="AF111" i="6"/>
  <c r="F112" i="6"/>
  <c r="L14" i="6"/>
  <c r="H35" i="6"/>
  <c r="I34" i="6"/>
  <c r="J112" i="6"/>
  <c r="AF105" i="6"/>
  <c r="Y112" i="6"/>
  <c r="I112" i="6"/>
  <c r="T120" i="6"/>
  <c r="AB67" i="6"/>
  <c r="X67" i="6"/>
  <c r="T67" i="6"/>
  <c r="P67" i="6"/>
  <c r="L67" i="6"/>
  <c r="AC67" i="6"/>
  <c r="W67" i="6"/>
  <c r="R67" i="6"/>
  <c r="M67" i="6"/>
  <c r="AA67" i="6"/>
  <c r="V67" i="6"/>
  <c r="Q67" i="6"/>
  <c r="K67" i="6"/>
  <c r="I26" i="6"/>
  <c r="U67" i="6"/>
  <c r="J67" i="6"/>
  <c r="O67" i="6"/>
  <c r="Z67" i="6"/>
  <c r="S67" i="6"/>
  <c r="N67" i="6"/>
  <c r="Y67" i="6"/>
  <c r="R104" i="6"/>
  <c r="F82" i="6"/>
  <c r="F131" i="6" s="1"/>
  <c r="G120" i="6"/>
  <c r="AF118" i="6"/>
  <c r="L25" i="6"/>
  <c r="AG77" i="6"/>
  <c r="V112" i="6"/>
  <c r="Q112" i="6"/>
  <c r="K112" i="6"/>
  <c r="M104" i="6"/>
  <c r="V104" i="6"/>
  <c r="G112" i="6"/>
  <c r="AF110" i="6"/>
  <c r="AF119" i="6"/>
  <c r="F120" i="6"/>
  <c r="AB69" i="6"/>
  <c r="X69" i="6"/>
  <c r="T69" i="6"/>
  <c r="P69" i="6"/>
  <c r="L69" i="6"/>
  <c r="AA69" i="6"/>
  <c r="V69" i="6"/>
  <c r="Q69" i="6"/>
  <c r="K69" i="6"/>
  <c r="Z69" i="6"/>
  <c r="U69" i="6"/>
  <c r="O69" i="6"/>
  <c r="J69" i="6"/>
  <c r="S69" i="6"/>
  <c r="AC69" i="6"/>
  <c r="R69" i="6"/>
  <c r="N69" i="6"/>
  <c r="Y69" i="6"/>
  <c r="W69" i="6"/>
  <c r="M69" i="6"/>
  <c r="G26" i="6"/>
  <c r="U112" i="6"/>
  <c r="AC112" i="6"/>
  <c r="X112" i="6"/>
  <c r="N112" i="6"/>
  <c r="O112" i="6"/>
  <c r="AA79" i="6"/>
  <c r="W79" i="6"/>
  <c r="S79" i="6"/>
  <c r="O79" i="6"/>
  <c r="K79" i="6"/>
  <c r="Z79" i="6"/>
  <c r="U79" i="6"/>
  <c r="P79" i="6"/>
  <c r="J79" i="6"/>
  <c r="Y79" i="6"/>
  <c r="T79" i="6"/>
  <c r="N79" i="6"/>
  <c r="I79" i="6"/>
  <c r="Q79" i="6"/>
  <c r="X79" i="6"/>
  <c r="M79" i="6"/>
  <c r="L79" i="6"/>
  <c r="R79" i="6"/>
  <c r="H79" i="6"/>
  <c r="V79" i="6"/>
  <c r="AF109" i="6"/>
  <c r="H112" i="6"/>
  <c r="AF99" i="6"/>
  <c r="F58" i="6"/>
  <c r="F50" i="6"/>
  <c r="F42" i="6"/>
  <c r="P120" i="6"/>
  <c r="AA83" i="6"/>
  <c r="W83" i="6"/>
  <c r="S83" i="6"/>
  <c r="O83" i="6"/>
  <c r="K83" i="6"/>
  <c r="AC83" i="6"/>
  <c r="X83" i="6"/>
  <c r="R83" i="6"/>
  <c r="M83" i="6"/>
  <c r="AB83" i="6"/>
  <c r="V83" i="6"/>
  <c r="Q83" i="6"/>
  <c r="L83" i="6"/>
  <c r="U83" i="6"/>
  <c r="AD83" i="6"/>
  <c r="AD90" i="6" s="1"/>
  <c r="AD91" i="6" s="1"/>
  <c r="T83" i="6"/>
  <c r="P83" i="6"/>
  <c r="Y83" i="6"/>
  <c r="N83" i="6"/>
  <c r="Z83" i="6"/>
  <c r="O120" i="6"/>
  <c r="Q120" i="6"/>
  <c r="I120" i="6"/>
  <c r="AF97" i="6"/>
  <c r="Q104" i="6"/>
  <c r="Q121" i="6" s="1"/>
  <c r="S104" i="6"/>
  <c r="U104" i="6"/>
  <c r="I104" i="6"/>
  <c r="AF101" i="6"/>
  <c r="H104" i="6"/>
  <c r="G74" i="6"/>
  <c r="AF73" i="6"/>
  <c r="F74" i="6"/>
  <c r="AG73" i="6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I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I25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D35" i="4"/>
  <c r="AD52" i="4"/>
  <c r="AC35" i="4"/>
  <c r="AC52" i="4"/>
  <c r="AB35" i="4"/>
  <c r="AB52" i="4"/>
  <c r="AA35" i="4"/>
  <c r="AA52" i="4"/>
  <c r="Z35" i="4"/>
  <c r="Z52" i="4"/>
  <c r="Y35" i="4"/>
  <c r="Y52" i="4"/>
  <c r="X35" i="4"/>
  <c r="X52" i="4"/>
  <c r="W35" i="4"/>
  <c r="W52" i="4"/>
  <c r="V35" i="4"/>
  <c r="V52" i="4"/>
  <c r="U35" i="4"/>
  <c r="U52" i="4"/>
  <c r="T35" i="4"/>
  <c r="T52" i="4"/>
  <c r="S35" i="4"/>
  <c r="S52" i="4"/>
  <c r="R35" i="4"/>
  <c r="R52" i="4"/>
  <c r="Q35" i="4"/>
  <c r="Q52" i="4"/>
  <c r="P35" i="4"/>
  <c r="P52" i="4"/>
  <c r="O35" i="4"/>
  <c r="O52" i="4"/>
  <c r="N35" i="4"/>
  <c r="N52" i="4"/>
  <c r="M35" i="4"/>
  <c r="M52" i="4"/>
  <c r="L35" i="4"/>
  <c r="L52" i="4"/>
  <c r="K35" i="4"/>
  <c r="K52" i="4"/>
  <c r="D14" i="5"/>
  <c r="Z57" i="5"/>
  <c r="Z54" i="5"/>
  <c r="Z58" i="5"/>
  <c r="Z51" i="5"/>
  <c r="Z59" i="5"/>
  <c r="G19" i="5"/>
  <c r="J11" i="4"/>
  <c r="J23" i="4"/>
  <c r="C11" i="4"/>
  <c r="C23" i="4"/>
  <c r="D11" i="4"/>
  <c r="D23" i="4"/>
  <c r="E11" i="4"/>
  <c r="E23" i="4"/>
  <c r="G11" i="4"/>
  <c r="G23" i="4"/>
  <c r="H11" i="4"/>
  <c r="H23" i="4"/>
  <c r="I11" i="4"/>
  <c r="I23" i="4"/>
  <c r="F11" i="4"/>
  <c r="F23" i="4"/>
  <c r="L23" i="4"/>
  <c r="J12" i="4"/>
  <c r="J24" i="4"/>
  <c r="C12" i="4"/>
  <c r="C24" i="4"/>
  <c r="D12" i="4"/>
  <c r="D24" i="4"/>
  <c r="E12" i="4"/>
  <c r="E24" i="4"/>
  <c r="F12" i="4"/>
  <c r="F24" i="4"/>
  <c r="G12" i="4"/>
  <c r="G24" i="4"/>
  <c r="H12" i="4"/>
  <c r="H24" i="4"/>
  <c r="I12" i="4"/>
  <c r="I24" i="4"/>
  <c r="L24" i="4"/>
  <c r="C13" i="4"/>
  <c r="C25" i="4"/>
  <c r="D13" i="4"/>
  <c r="D25" i="4"/>
  <c r="E13" i="4"/>
  <c r="E25" i="4"/>
  <c r="F13" i="4"/>
  <c r="F25" i="4"/>
  <c r="G13" i="4"/>
  <c r="G25" i="4"/>
  <c r="H13" i="4"/>
  <c r="H25" i="4"/>
  <c r="J13" i="4"/>
  <c r="J25" i="4"/>
  <c r="L25" i="4"/>
  <c r="L26" i="4"/>
  <c r="J26" i="4"/>
  <c r="L11" i="4"/>
  <c r="L17" i="4"/>
  <c r="L12" i="4"/>
  <c r="L18" i="4"/>
  <c r="L19" i="4"/>
  <c r="L13" i="4"/>
  <c r="L20" i="4"/>
  <c r="L14" i="4"/>
  <c r="L5" i="4"/>
  <c r="L6" i="4"/>
  <c r="L7" i="4"/>
  <c r="L8" i="4"/>
  <c r="J14" i="4"/>
  <c r="J8" i="4"/>
  <c r="AC67" i="4"/>
  <c r="AC68" i="4"/>
  <c r="AC69" i="4"/>
  <c r="AC74" i="4"/>
  <c r="AC75" i="4"/>
  <c r="AC76" i="4"/>
  <c r="AC77" i="4"/>
  <c r="AC82" i="4"/>
  <c r="AC86" i="4"/>
  <c r="AC90" i="4"/>
  <c r="AC91" i="4"/>
  <c r="AC97" i="4"/>
  <c r="AC98" i="4"/>
  <c r="AC99" i="4"/>
  <c r="AC104" i="4"/>
  <c r="AC105" i="4"/>
  <c r="AC106" i="4"/>
  <c r="AC107" i="4"/>
  <c r="AC112" i="4"/>
  <c r="AC116" i="4"/>
  <c r="AC120" i="4"/>
  <c r="AC121" i="4"/>
  <c r="AC135" i="4"/>
  <c r="AB67" i="4"/>
  <c r="AB68" i="4"/>
  <c r="AB69" i="4"/>
  <c r="AB74" i="4"/>
  <c r="AB75" i="4"/>
  <c r="AB76" i="4"/>
  <c r="AB77" i="4"/>
  <c r="AB82" i="4"/>
  <c r="AB86" i="4"/>
  <c r="AB90" i="4"/>
  <c r="AB91" i="4"/>
  <c r="AB97" i="4"/>
  <c r="AB98" i="4"/>
  <c r="AB99" i="4"/>
  <c r="AB104" i="4"/>
  <c r="AB105" i="4"/>
  <c r="AB106" i="4"/>
  <c r="AB107" i="4"/>
  <c r="AB112" i="4"/>
  <c r="AB116" i="4"/>
  <c r="AB120" i="4"/>
  <c r="AB121" i="4"/>
  <c r="AB135" i="4"/>
  <c r="AA67" i="4"/>
  <c r="AA68" i="4"/>
  <c r="AA69" i="4"/>
  <c r="AA71" i="4"/>
  <c r="AA74" i="4"/>
  <c r="AA75" i="4"/>
  <c r="AA76" i="4"/>
  <c r="AA77" i="4"/>
  <c r="AA79" i="4"/>
  <c r="AA82" i="4"/>
  <c r="AA86" i="4"/>
  <c r="AA87" i="4"/>
  <c r="AA90" i="4"/>
  <c r="AA91" i="4"/>
  <c r="AA97" i="4"/>
  <c r="AA98" i="4"/>
  <c r="AA99" i="4"/>
  <c r="AA101" i="4"/>
  <c r="AA104" i="4"/>
  <c r="AA105" i="4"/>
  <c r="AA106" i="4"/>
  <c r="AA107" i="4"/>
  <c r="AA109" i="4"/>
  <c r="AA112" i="4"/>
  <c r="AA116" i="4"/>
  <c r="AA117" i="4"/>
  <c r="AA120" i="4"/>
  <c r="AA121" i="4"/>
  <c r="AA135" i="4"/>
  <c r="Z67" i="4"/>
  <c r="Z68" i="4"/>
  <c r="Z69" i="4"/>
  <c r="Z71" i="4"/>
  <c r="Z72" i="4"/>
  <c r="Z74" i="4"/>
  <c r="Z75" i="4"/>
  <c r="Z76" i="4"/>
  <c r="Z77" i="4"/>
  <c r="Z79" i="4"/>
  <c r="Z80" i="4"/>
  <c r="Z82" i="4"/>
  <c r="Z86" i="4"/>
  <c r="Z87" i="4"/>
  <c r="Z88" i="4"/>
  <c r="Z90" i="4"/>
  <c r="Z91" i="4"/>
  <c r="Z97" i="4"/>
  <c r="Z98" i="4"/>
  <c r="Z99" i="4"/>
  <c r="Z101" i="4"/>
  <c r="Z102" i="4"/>
  <c r="Z104" i="4"/>
  <c r="Z105" i="4"/>
  <c r="Z106" i="4"/>
  <c r="Z107" i="4"/>
  <c r="Z109" i="4"/>
  <c r="Z110" i="4"/>
  <c r="Z112" i="4"/>
  <c r="Z116" i="4"/>
  <c r="Z117" i="4"/>
  <c r="Z118" i="4"/>
  <c r="Z120" i="4"/>
  <c r="Z121" i="4"/>
  <c r="Z135" i="4"/>
  <c r="Y67" i="4"/>
  <c r="Y68" i="4"/>
  <c r="Y69" i="4"/>
  <c r="Y71" i="4"/>
  <c r="Y72" i="4"/>
  <c r="Y73" i="4"/>
  <c r="Y74" i="4"/>
  <c r="Y75" i="4"/>
  <c r="Y76" i="4"/>
  <c r="Y77" i="4"/>
  <c r="Y79" i="4"/>
  <c r="Y80" i="4"/>
  <c r="Y81" i="4"/>
  <c r="Y82" i="4"/>
  <c r="Y86" i="4"/>
  <c r="Y87" i="4"/>
  <c r="Y88" i="4"/>
  <c r="Y89" i="4"/>
  <c r="Y90" i="4"/>
  <c r="Y91" i="4"/>
  <c r="Y97" i="4"/>
  <c r="Y98" i="4"/>
  <c r="Y99" i="4"/>
  <c r="Y101" i="4"/>
  <c r="Y102" i="4"/>
  <c r="Y103" i="4"/>
  <c r="Y104" i="4"/>
  <c r="Y105" i="4"/>
  <c r="Y106" i="4"/>
  <c r="Y107" i="4"/>
  <c r="Y109" i="4"/>
  <c r="Y110" i="4"/>
  <c r="Y111" i="4"/>
  <c r="Y112" i="4"/>
  <c r="Y116" i="4"/>
  <c r="Y117" i="4"/>
  <c r="Y118" i="4"/>
  <c r="Y119" i="4"/>
  <c r="Y120" i="4"/>
  <c r="Y121" i="4"/>
  <c r="Y135" i="4"/>
  <c r="X67" i="4"/>
  <c r="X68" i="4"/>
  <c r="X69" i="4"/>
  <c r="X71" i="4"/>
  <c r="X72" i="4"/>
  <c r="X73" i="4"/>
  <c r="X74" i="4"/>
  <c r="X75" i="4"/>
  <c r="X76" i="4"/>
  <c r="X77" i="4"/>
  <c r="X79" i="4"/>
  <c r="X80" i="4"/>
  <c r="X81" i="4"/>
  <c r="X82" i="4"/>
  <c r="X86" i="4"/>
  <c r="X87" i="4"/>
  <c r="X88" i="4"/>
  <c r="X89" i="4"/>
  <c r="X90" i="4"/>
  <c r="X91" i="4"/>
  <c r="X97" i="4"/>
  <c r="X98" i="4"/>
  <c r="X99" i="4"/>
  <c r="X101" i="4"/>
  <c r="X102" i="4"/>
  <c r="X103" i="4"/>
  <c r="X104" i="4"/>
  <c r="X105" i="4"/>
  <c r="X106" i="4"/>
  <c r="X107" i="4"/>
  <c r="X109" i="4"/>
  <c r="X110" i="4"/>
  <c r="X111" i="4"/>
  <c r="X112" i="4"/>
  <c r="X116" i="4"/>
  <c r="X117" i="4"/>
  <c r="X118" i="4"/>
  <c r="X119" i="4"/>
  <c r="X120" i="4"/>
  <c r="X121" i="4"/>
  <c r="X135" i="4"/>
  <c r="W67" i="4"/>
  <c r="W68" i="4"/>
  <c r="W69" i="4"/>
  <c r="W71" i="4"/>
  <c r="W72" i="4"/>
  <c r="W73" i="4"/>
  <c r="W74" i="4"/>
  <c r="W75" i="4"/>
  <c r="W76" i="4"/>
  <c r="W77" i="4"/>
  <c r="W79" i="4"/>
  <c r="W80" i="4"/>
  <c r="W81" i="4"/>
  <c r="W82" i="4"/>
  <c r="W86" i="4"/>
  <c r="W87" i="4"/>
  <c r="W88" i="4"/>
  <c r="W89" i="4"/>
  <c r="W90" i="4"/>
  <c r="W91" i="4"/>
  <c r="W97" i="4"/>
  <c r="W98" i="4"/>
  <c r="W99" i="4"/>
  <c r="W101" i="4"/>
  <c r="W102" i="4"/>
  <c r="W103" i="4"/>
  <c r="W104" i="4"/>
  <c r="W105" i="4"/>
  <c r="W106" i="4"/>
  <c r="W107" i="4"/>
  <c r="W109" i="4"/>
  <c r="W110" i="4"/>
  <c r="W111" i="4"/>
  <c r="W112" i="4"/>
  <c r="W116" i="4"/>
  <c r="W117" i="4"/>
  <c r="W118" i="4"/>
  <c r="W119" i="4"/>
  <c r="W120" i="4"/>
  <c r="W121" i="4"/>
  <c r="W135" i="4"/>
  <c r="V67" i="4"/>
  <c r="V68" i="4"/>
  <c r="V69" i="4"/>
  <c r="V71" i="4"/>
  <c r="V72" i="4"/>
  <c r="V73" i="4"/>
  <c r="V74" i="4"/>
  <c r="V75" i="4"/>
  <c r="V76" i="4"/>
  <c r="V77" i="4"/>
  <c r="V79" i="4"/>
  <c r="V80" i="4"/>
  <c r="V81" i="4"/>
  <c r="V82" i="4"/>
  <c r="V86" i="4"/>
  <c r="V87" i="4"/>
  <c r="V88" i="4"/>
  <c r="V89" i="4"/>
  <c r="V90" i="4"/>
  <c r="V91" i="4"/>
  <c r="V97" i="4"/>
  <c r="V98" i="4"/>
  <c r="V99" i="4"/>
  <c r="V101" i="4"/>
  <c r="V102" i="4"/>
  <c r="V103" i="4"/>
  <c r="V104" i="4"/>
  <c r="V105" i="4"/>
  <c r="V106" i="4"/>
  <c r="V107" i="4"/>
  <c r="V109" i="4"/>
  <c r="V110" i="4"/>
  <c r="V111" i="4"/>
  <c r="V112" i="4"/>
  <c r="V116" i="4"/>
  <c r="V117" i="4"/>
  <c r="V118" i="4"/>
  <c r="V119" i="4"/>
  <c r="V120" i="4"/>
  <c r="V121" i="4"/>
  <c r="V135" i="4"/>
  <c r="U67" i="4"/>
  <c r="U68" i="4"/>
  <c r="U69" i="4"/>
  <c r="U71" i="4"/>
  <c r="U72" i="4"/>
  <c r="U73" i="4"/>
  <c r="U74" i="4"/>
  <c r="U75" i="4"/>
  <c r="U76" i="4"/>
  <c r="U77" i="4"/>
  <c r="U79" i="4"/>
  <c r="U80" i="4"/>
  <c r="U81" i="4"/>
  <c r="U82" i="4"/>
  <c r="U86" i="4"/>
  <c r="U87" i="4"/>
  <c r="U88" i="4"/>
  <c r="U89" i="4"/>
  <c r="U90" i="4"/>
  <c r="U91" i="4"/>
  <c r="U97" i="4"/>
  <c r="U98" i="4"/>
  <c r="U99" i="4"/>
  <c r="U101" i="4"/>
  <c r="U102" i="4"/>
  <c r="U103" i="4"/>
  <c r="U104" i="4"/>
  <c r="U105" i="4"/>
  <c r="U106" i="4"/>
  <c r="U107" i="4"/>
  <c r="U109" i="4"/>
  <c r="U110" i="4"/>
  <c r="U111" i="4"/>
  <c r="U112" i="4"/>
  <c r="U116" i="4"/>
  <c r="U117" i="4"/>
  <c r="U118" i="4"/>
  <c r="U119" i="4"/>
  <c r="U120" i="4"/>
  <c r="U121" i="4"/>
  <c r="U135" i="4"/>
  <c r="T67" i="4"/>
  <c r="T68" i="4"/>
  <c r="T69" i="4"/>
  <c r="T71" i="4"/>
  <c r="T72" i="4"/>
  <c r="T73" i="4"/>
  <c r="T74" i="4"/>
  <c r="T75" i="4"/>
  <c r="T76" i="4"/>
  <c r="T77" i="4"/>
  <c r="T79" i="4"/>
  <c r="T80" i="4"/>
  <c r="T81" i="4"/>
  <c r="T82" i="4"/>
  <c r="T86" i="4"/>
  <c r="T87" i="4"/>
  <c r="T88" i="4"/>
  <c r="T89" i="4"/>
  <c r="T90" i="4"/>
  <c r="T91" i="4"/>
  <c r="T97" i="4"/>
  <c r="T98" i="4"/>
  <c r="T99" i="4"/>
  <c r="T101" i="4"/>
  <c r="T102" i="4"/>
  <c r="T103" i="4"/>
  <c r="T104" i="4"/>
  <c r="T105" i="4"/>
  <c r="T106" i="4"/>
  <c r="T107" i="4"/>
  <c r="T109" i="4"/>
  <c r="T110" i="4"/>
  <c r="T111" i="4"/>
  <c r="T112" i="4"/>
  <c r="T116" i="4"/>
  <c r="T117" i="4"/>
  <c r="T118" i="4"/>
  <c r="T119" i="4"/>
  <c r="T120" i="4"/>
  <c r="T121" i="4"/>
  <c r="T135" i="4"/>
  <c r="S67" i="4"/>
  <c r="S68" i="4"/>
  <c r="S69" i="4"/>
  <c r="S71" i="4"/>
  <c r="S72" i="4"/>
  <c r="S73" i="4"/>
  <c r="S74" i="4"/>
  <c r="S75" i="4"/>
  <c r="S76" i="4"/>
  <c r="S77" i="4"/>
  <c r="S79" i="4"/>
  <c r="S80" i="4"/>
  <c r="S81" i="4"/>
  <c r="S82" i="4"/>
  <c r="S86" i="4"/>
  <c r="S87" i="4"/>
  <c r="S88" i="4"/>
  <c r="S89" i="4"/>
  <c r="S90" i="4"/>
  <c r="S91" i="4"/>
  <c r="S97" i="4"/>
  <c r="S98" i="4"/>
  <c r="S99" i="4"/>
  <c r="S101" i="4"/>
  <c r="S102" i="4"/>
  <c r="S103" i="4"/>
  <c r="S104" i="4"/>
  <c r="S105" i="4"/>
  <c r="S106" i="4"/>
  <c r="S107" i="4"/>
  <c r="S109" i="4"/>
  <c r="S110" i="4"/>
  <c r="S111" i="4"/>
  <c r="S112" i="4"/>
  <c r="S116" i="4"/>
  <c r="S117" i="4"/>
  <c r="S118" i="4"/>
  <c r="S119" i="4"/>
  <c r="S120" i="4"/>
  <c r="S121" i="4"/>
  <c r="S135" i="4"/>
  <c r="R67" i="4"/>
  <c r="R68" i="4"/>
  <c r="R69" i="4"/>
  <c r="R71" i="4"/>
  <c r="R72" i="4"/>
  <c r="R73" i="4"/>
  <c r="R74" i="4"/>
  <c r="R75" i="4"/>
  <c r="R76" i="4"/>
  <c r="R77" i="4"/>
  <c r="R79" i="4"/>
  <c r="R80" i="4"/>
  <c r="R81" i="4"/>
  <c r="R82" i="4"/>
  <c r="R86" i="4"/>
  <c r="R87" i="4"/>
  <c r="R88" i="4"/>
  <c r="R89" i="4"/>
  <c r="R90" i="4"/>
  <c r="R91" i="4"/>
  <c r="R97" i="4"/>
  <c r="R98" i="4"/>
  <c r="R99" i="4"/>
  <c r="R101" i="4"/>
  <c r="R102" i="4"/>
  <c r="R103" i="4"/>
  <c r="R104" i="4"/>
  <c r="R105" i="4"/>
  <c r="R106" i="4"/>
  <c r="R107" i="4"/>
  <c r="R109" i="4"/>
  <c r="R110" i="4"/>
  <c r="R111" i="4"/>
  <c r="R112" i="4"/>
  <c r="R116" i="4"/>
  <c r="R117" i="4"/>
  <c r="R118" i="4"/>
  <c r="R119" i="4"/>
  <c r="R120" i="4"/>
  <c r="R121" i="4"/>
  <c r="R135" i="4"/>
  <c r="Q67" i="4"/>
  <c r="Q68" i="4"/>
  <c r="Q69" i="4"/>
  <c r="Q71" i="4"/>
  <c r="Q72" i="4"/>
  <c r="Q73" i="4"/>
  <c r="Q74" i="4"/>
  <c r="Q75" i="4"/>
  <c r="Q76" i="4"/>
  <c r="Q77" i="4"/>
  <c r="Q79" i="4"/>
  <c r="Q80" i="4"/>
  <c r="Q81" i="4"/>
  <c r="Q82" i="4"/>
  <c r="Q86" i="4"/>
  <c r="Q87" i="4"/>
  <c r="Q88" i="4"/>
  <c r="Q89" i="4"/>
  <c r="Q90" i="4"/>
  <c r="Q91" i="4"/>
  <c r="Q97" i="4"/>
  <c r="Q98" i="4"/>
  <c r="Q99" i="4"/>
  <c r="Q101" i="4"/>
  <c r="Q102" i="4"/>
  <c r="Q103" i="4"/>
  <c r="Q104" i="4"/>
  <c r="Q105" i="4"/>
  <c r="Q106" i="4"/>
  <c r="Q107" i="4"/>
  <c r="Q109" i="4"/>
  <c r="Q110" i="4"/>
  <c r="Q111" i="4"/>
  <c r="Q112" i="4"/>
  <c r="Q116" i="4"/>
  <c r="Q117" i="4"/>
  <c r="Q118" i="4"/>
  <c r="Q119" i="4"/>
  <c r="Q120" i="4"/>
  <c r="Q121" i="4"/>
  <c r="Q135" i="4"/>
  <c r="P67" i="4"/>
  <c r="P68" i="4"/>
  <c r="P69" i="4"/>
  <c r="P71" i="4"/>
  <c r="P72" i="4"/>
  <c r="P73" i="4"/>
  <c r="P74" i="4"/>
  <c r="P75" i="4"/>
  <c r="P76" i="4"/>
  <c r="P77" i="4"/>
  <c r="P79" i="4"/>
  <c r="P80" i="4"/>
  <c r="P81" i="4"/>
  <c r="P82" i="4"/>
  <c r="P86" i="4"/>
  <c r="P87" i="4"/>
  <c r="P88" i="4"/>
  <c r="P89" i="4"/>
  <c r="P90" i="4"/>
  <c r="P91" i="4"/>
  <c r="P97" i="4"/>
  <c r="P98" i="4"/>
  <c r="P99" i="4"/>
  <c r="P101" i="4"/>
  <c r="P102" i="4"/>
  <c r="P103" i="4"/>
  <c r="P104" i="4"/>
  <c r="P105" i="4"/>
  <c r="P106" i="4"/>
  <c r="P107" i="4"/>
  <c r="P109" i="4"/>
  <c r="P110" i="4"/>
  <c r="P111" i="4"/>
  <c r="P112" i="4"/>
  <c r="P116" i="4"/>
  <c r="P117" i="4"/>
  <c r="P118" i="4"/>
  <c r="P119" i="4"/>
  <c r="P120" i="4"/>
  <c r="P121" i="4"/>
  <c r="P135" i="4"/>
  <c r="O67" i="4"/>
  <c r="O68" i="4"/>
  <c r="O69" i="4"/>
  <c r="O71" i="4"/>
  <c r="O72" i="4"/>
  <c r="O73" i="4"/>
  <c r="O74" i="4"/>
  <c r="O75" i="4"/>
  <c r="O76" i="4"/>
  <c r="O77" i="4"/>
  <c r="O79" i="4"/>
  <c r="O80" i="4"/>
  <c r="O81" i="4"/>
  <c r="O82" i="4"/>
  <c r="O86" i="4"/>
  <c r="O87" i="4"/>
  <c r="O88" i="4"/>
  <c r="O89" i="4"/>
  <c r="O90" i="4"/>
  <c r="O91" i="4"/>
  <c r="O97" i="4"/>
  <c r="O98" i="4"/>
  <c r="O99" i="4"/>
  <c r="O101" i="4"/>
  <c r="O102" i="4"/>
  <c r="O103" i="4"/>
  <c r="O104" i="4"/>
  <c r="O105" i="4"/>
  <c r="O106" i="4"/>
  <c r="O107" i="4"/>
  <c r="O109" i="4"/>
  <c r="O110" i="4"/>
  <c r="O111" i="4"/>
  <c r="O112" i="4"/>
  <c r="O116" i="4"/>
  <c r="O117" i="4"/>
  <c r="O118" i="4"/>
  <c r="O119" i="4"/>
  <c r="O120" i="4"/>
  <c r="O121" i="4"/>
  <c r="O135" i="4"/>
  <c r="N67" i="4"/>
  <c r="N68" i="4"/>
  <c r="N69" i="4"/>
  <c r="N71" i="4"/>
  <c r="N72" i="4"/>
  <c r="N73" i="4"/>
  <c r="N74" i="4"/>
  <c r="N75" i="4"/>
  <c r="N76" i="4"/>
  <c r="N77" i="4"/>
  <c r="N79" i="4"/>
  <c r="N80" i="4"/>
  <c r="N81" i="4"/>
  <c r="N82" i="4"/>
  <c r="N86" i="4"/>
  <c r="N87" i="4"/>
  <c r="N88" i="4"/>
  <c r="N89" i="4"/>
  <c r="N90" i="4"/>
  <c r="N91" i="4"/>
  <c r="N97" i="4"/>
  <c r="N98" i="4"/>
  <c r="N99" i="4"/>
  <c r="N101" i="4"/>
  <c r="N102" i="4"/>
  <c r="N103" i="4"/>
  <c r="N104" i="4"/>
  <c r="N105" i="4"/>
  <c r="N106" i="4"/>
  <c r="N107" i="4"/>
  <c r="N109" i="4"/>
  <c r="N110" i="4"/>
  <c r="N111" i="4"/>
  <c r="N112" i="4"/>
  <c r="N116" i="4"/>
  <c r="N117" i="4"/>
  <c r="N118" i="4"/>
  <c r="N119" i="4"/>
  <c r="N120" i="4"/>
  <c r="N121" i="4"/>
  <c r="N135" i="4"/>
  <c r="M67" i="4"/>
  <c r="M68" i="4"/>
  <c r="M69" i="4"/>
  <c r="M71" i="4"/>
  <c r="M72" i="4"/>
  <c r="M73" i="4"/>
  <c r="M74" i="4"/>
  <c r="M75" i="4"/>
  <c r="M76" i="4"/>
  <c r="M77" i="4"/>
  <c r="M79" i="4"/>
  <c r="M80" i="4"/>
  <c r="M81" i="4"/>
  <c r="M82" i="4"/>
  <c r="M86" i="4"/>
  <c r="M87" i="4"/>
  <c r="M88" i="4"/>
  <c r="M89" i="4"/>
  <c r="M90" i="4"/>
  <c r="M91" i="4"/>
  <c r="M97" i="4"/>
  <c r="M98" i="4"/>
  <c r="M99" i="4"/>
  <c r="M101" i="4"/>
  <c r="M102" i="4"/>
  <c r="M103" i="4"/>
  <c r="M104" i="4"/>
  <c r="M105" i="4"/>
  <c r="M106" i="4"/>
  <c r="M107" i="4"/>
  <c r="M109" i="4"/>
  <c r="M110" i="4"/>
  <c r="M111" i="4"/>
  <c r="M112" i="4"/>
  <c r="M116" i="4"/>
  <c r="M117" i="4"/>
  <c r="M118" i="4"/>
  <c r="M119" i="4"/>
  <c r="M120" i="4"/>
  <c r="M121" i="4"/>
  <c r="M135" i="4"/>
  <c r="L67" i="4"/>
  <c r="L68" i="4"/>
  <c r="L69" i="4"/>
  <c r="L71" i="4"/>
  <c r="L72" i="4"/>
  <c r="L73" i="4"/>
  <c r="L74" i="4"/>
  <c r="L75" i="4"/>
  <c r="L76" i="4"/>
  <c r="L77" i="4"/>
  <c r="L79" i="4"/>
  <c r="L80" i="4"/>
  <c r="L81" i="4"/>
  <c r="L82" i="4"/>
  <c r="L86" i="4"/>
  <c r="L87" i="4"/>
  <c r="L88" i="4"/>
  <c r="L89" i="4"/>
  <c r="L90" i="4"/>
  <c r="L91" i="4"/>
  <c r="L97" i="4"/>
  <c r="L98" i="4"/>
  <c r="L99" i="4"/>
  <c r="L101" i="4"/>
  <c r="L102" i="4"/>
  <c r="L103" i="4"/>
  <c r="L104" i="4"/>
  <c r="L105" i="4"/>
  <c r="L106" i="4"/>
  <c r="L107" i="4"/>
  <c r="L109" i="4"/>
  <c r="L110" i="4"/>
  <c r="L111" i="4"/>
  <c r="L112" i="4"/>
  <c r="L116" i="4"/>
  <c r="L117" i="4"/>
  <c r="L118" i="4"/>
  <c r="L119" i="4"/>
  <c r="L120" i="4"/>
  <c r="L121" i="4"/>
  <c r="L135" i="4"/>
  <c r="K67" i="4"/>
  <c r="K68" i="4"/>
  <c r="K69" i="4"/>
  <c r="K71" i="4"/>
  <c r="K72" i="4"/>
  <c r="K73" i="4"/>
  <c r="K74" i="4"/>
  <c r="K75" i="4"/>
  <c r="K76" i="4"/>
  <c r="K77" i="4"/>
  <c r="K79" i="4"/>
  <c r="K80" i="4"/>
  <c r="K81" i="4"/>
  <c r="K82" i="4"/>
  <c r="K86" i="4"/>
  <c r="K87" i="4"/>
  <c r="K88" i="4"/>
  <c r="K89" i="4"/>
  <c r="K90" i="4"/>
  <c r="K91" i="4"/>
  <c r="K97" i="4"/>
  <c r="K98" i="4"/>
  <c r="K99" i="4"/>
  <c r="K101" i="4"/>
  <c r="K102" i="4"/>
  <c r="K103" i="4"/>
  <c r="K104" i="4"/>
  <c r="K105" i="4"/>
  <c r="K106" i="4"/>
  <c r="K107" i="4"/>
  <c r="K109" i="4"/>
  <c r="K110" i="4"/>
  <c r="K111" i="4"/>
  <c r="K112" i="4"/>
  <c r="K116" i="4"/>
  <c r="K117" i="4"/>
  <c r="K118" i="4"/>
  <c r="K119" i="4"/>
  <c r="K120" i="4"/>
  <c r="K121" i="4"/>
  <c r="K135" i="4"/>
  <c r="J67" i="4"/>
  <c r="J68" i="4"/>
  <c r="J69" i="4"/>
  <c r="J71" i="4"/>
  <c r="J72" i="4"/>
  <c r="J73" i="4"/>
  <c r="J74" i="4"/>
  <c r="J75" i="4"/>
  <c r="J76" i="4"/>
  <c r="J77" i="4"/>
  <c r="J79" i="4"/>
  <c r="J80" i="4"/>
  <c r="J81" i="4"/>
  <c r="J82" i="4"/>
  <c r="J86" i="4"/>
  <c r="J87" i="4"/>
  <c r="J88" i="4"/>
  <c r="J89" i="4"/>
  <c r="J90" i="4"/>
  <c r="J91" i="4"/>
  <c r="J97" i="4"/>
  <c r="J98" i="4"/>
  <c r="J99" i="4"/>
  <c r="J101" i="4"/>
  <c r="J102" i="4"/>
  <c r="J103" i="4"/>
  <c r="J104" i="4"/>
  <c r="J105" i="4"/>
  <c r="J106" i="4"/>
  <c r="J107" i="4"/>
  <c r="J109" i="4"/>
  <c r="J110" i="4"/>
  <c r="J111" i="4"/>
  <c r="J112" i="4"/>
  <c r="J116" i="4"/>
  <c r="J117" i="4"/>
  <c r="J118" i="4"/>
  <c r="J119" i="4"/>
  <c r="J120" i="4"/>
  <c r="J121" i="4"/>
  <c r="J135" i="4"/>
  <c r="I71" i="4"/>
  <c r="I72" i="4"/>
  <c r="I73" i="4"/>
  <c r="I74" i="4"/>
  <c r="I79" i="4"/>
  <c r="I80" i="4"/>
  <c r="I81" i="4"/>
  <c r="I82" i="4"/>
  <c r="I87" i="4"/>
  <c r="I88" i="4"/>
  <c r="I89" i="4"/>
  <c r="I90" i="4"/>
  <c r="I91" i="4"/>
  <c r="I101" i="4"/>
  <c r="I102" i="4"/>
  <c r="I103" i="4"/>
  <c r="I104" i="4"/>
  <c r="I109" i="4"/>
  <c r="I110" i="4"/>
  <c r="I111" i="4"/>
  <c r="I112" i="4"/>
  <c r="I117" i="4"/>
  <c r="I118" i="4"/>
  <c r="I119" i="4"/>
  <c r="I120" i="4"/>
  <c r="I121" i="4"/>
  <c r="I135" i="4"/>
  <c r="H71" i="4"/>
  <c r="H72" i="4"/>
  <c r="H73" i="4"/>
  <c r="H74" i="4"/>
  <c r="H79" i="4"/>
  <c r="H80" i="4"/>
  <c r="H81" i="4"/>
  <c r="H82" i="4"/>
  <c r="H87" i="4"/>
  <c r="H88" i="4"/>
  <c r="H89" i="4"/>
  <c r="H90" i="4"/>
  <c r="H91" i="4"/>
  <c r="H101" i="4"/>
  <c r="H102" i="4"/>
  <c r="H103" i="4"/>
  <c r="H104" i="4"/>
  <c r="H109" i="4"/>
  <c r="H110" i="4"/>
  <c r="H111" i="4"/>
  <c r="H112" i="4"/>
  <c r="H117" i="4"/>
  <c r="H118" i="4"/>
  <c r="H119" i="4"/>
  <c r="H120" i="4"/>
  <c r="H121" i="4"/>
  <c r="H135" i="4"/>
  <c r="G72" i="4"/>
  <c r="G73" i="4"/>
  <c r="G74" i="4"/>
  <c r="G80" i="4"/>
  <c r="G81" i="4"/>
  <c r="G82" i="4"/>
  <c r="G88" i="4"/>
  <c r="G89" i="4"/>
  <c r="G90" i="4"/>
  <c r="G91" i="4"/>
  <c r="G102" i="4"/>
  <c r="G103" i="4"/>
  <c r="G104" i="4"/>
  <c r="G110" i="4"/>
  <c r="G111" i="4"/>
  <c r="G112" i="4"/>
  <c r="G118" i="4"/>
  <c r="G119" i="4"/>
  <c r="G120" i="4"/>
  <c r="G121" i="4"/>
  <c r="G135" i="4"/>
  <c r="F73" i="4"/>
  <c r="F74" i="4"/>
  <c r="F81" i="4"/>
  <c r="F82" i="4"/>
  <c r="F89" i="4"/>
  <c r="F90" i="4"/>
  <c r="F91" i="4"/>
  <c r="F103" i="4"/>
  <c r="F104" i="4"/>
  <c r="F111" i="4"/>
  <c r="F112" i="4"/>
  <c r="F119" i="4"/>
  <c r="F120" i="4"/>
  <c r="F121" i="4"/>
  <c r="F135" i="4"/>
  <c r="AC36" i="4"/>
  <c r="AC37" i="4"/>
  <c r="AC38" i="4"/>
  <c r="AC43" i="4"/>
  <c r="AC44" i="4"/>
  <c r="AC45" i="4"/>
  <c r="AC46" i="4"/>
  <c r="AC51" i="4"/>
  <c r="AC55" i="4"/>
  <c r="AC59" i="4"/>
  <c r="AC60" i="4"/>
  <c r="AC134" i="4"/>
  <c r="AB36" i="4"/>
  <c r="AB37" i="4"/>
  <c r="AB38" i="4"/>
  <c r="AB43" i="4"/>
  <c r="AB44" i="4"/>
  <c r="AB45" i="4"/>
  <c r="AB46" i="4"/>
  <c r="AB51" i="4"/>
  <c r="AB55" i="4"/>
  <c r="AB59" i="4"/>
  <c r="AB60" i="4"/>
  <c r="AB134" i="4"/>
  <c r="AA36" i="4"/>
  <c r="AA37" i="4"/>
  <c r="AA38" i="4"/>
  <c r="AA40" i="4"/>
  <c r="AA43" i="4"/>
  <c r="AA44" i="4"/>
  <c r="AA45" i="4"/>
  <c r="AA46" i="4"/>
  <c r="AA48" i="4"/>
  <c r="AA51" i="4"/>
  <c r="AA55" i="4"/>
  <c r="AA56" i="4"/>
  <c r="AA59" i="4"/>
  <c r="AA60" i="4"/>
  <c r="AA134" i="4"/>
  <c r="Z36" i="4"/>
  <c r="Z37" i="4"/>
  <c r="Z38" i="4"/>
  <c r="Z40" i="4"/>
  <c r="Z41" i="4"/>
  <c r="Z43" i="4"/>
  <c r="Z44" i="4"/>
  <c r="Z45" i="4"/>
  <c r="Z46" i="4"/>
  <c r="Z48" i="4"/>
  <c r="Z49" i="4"/>
  <c r="Z51" i="4"/>
  <c r="Z55" i="4"/>
  <c r="Z56" i="4"/>
  <c r="Z57" i="4"/>
  <c r="Z59" i="4"/>
  <c r="Z60" i="4"/>
  <c r="Z134" i="4"/>
  <c r="Y36" i="4"/>
  <c r="Y37" i="4"/>
  <c r="Y38" i="4"/>
  <c r="Y40" i="4"/>
  <c r="Y41" i="4"/>
  <c r="Y42" i="4"/>
  <c r="Y43" i="4"/>
  <c r="Y44" i="4"/>
  <c r="Y45" i="4"/>
  <c r="Y46" i="4"/>
  <c r="Y48" i="4"/>
  <c r="Y49" i="4"/>
  <c r="Y50" i="4"/>
  <c r="Y51" i="4"/>
  <c r="Y55" i="4"/>
  <c r="Y56" i="4"/>
  <c r="Y57" i="4"/>
  <c r="Y58" i="4"/>
  <c r="Y59" i="4"/>
  <c r="Y60" i="4"/>
  <c r="Y134" i="4"/>
  <c r="X36" i="4"/>
  <c r="X37" i="4"/>
  <c r="X38" i="4"/>
  <c r="X40" i="4"/>
  <c r="X41" i="4"/>
  <c r="X42" i="4"/>
  <c r="X43" i="4"/>
  <c r="X44" i="4"/>
  <c r="X45" i="4"/>
  <c r="X46" i="4"/>
  <c r="X48" i="4"/>
  <c r="X49" i="4"/>
  <c r="X50" i="4"/>
  <c r="X51" i="4"/>
  <c r="X55" i="4"/>
  <c r="X56" i="4"/>
  <c r="X57" i="4"/>
  <c r="X58" i="4"/>
  <c r="X59" i="4"/>
  <c r="X60" i="4"/>
  <c r="X134" i="4"/>
  <c r="W36" i="4"/>
  <c r="W37" i="4"/>
  <c r="W38" i="4"/>
  <c r="W40" i="4"/>
  <c r="W41" i="4"/>
  <c r="W42" i="4"/>
  <c r="W43" i="4"/>
  <c r="W44" i="4"/>
  <c r="W45" i="4"/>
  <c r="W46" i="4"/>
  <c r="W48" i="4"/>
  <c r="W49" i="4"/>
  <c r="W50" i="4"/>
  <c r="W51" i="4"/>
  <c r="W55" i="4"/>
  <c r="W56" i="4"/>
  <c r="W57" i="4"/>
  <c r="W58" i="4"/>
  <c r="W59" i="4"/>
  <c r="W60" i="4"/>
  <c r="W134" i="4"/>
  <c r="V36" i="4"/>
  <c r="V37" i="4"/>
  <c r="V38" i="4"/>
  <c r="V40" i="4"/>
  <c r="V41" i="4"/>
  <c r="V42" i="4"/>
  <c r="V43" i="4"/>
  <c r="V44" i="4"/>
  <c r="V45" i="4"/>
  <c r="V46" i="4"/>
  <c r="V48" i="4"/>
  <c r="V49" i="4"/>
  <c r="V50" i="4"/>
  <c r="V51" i="4"/>
  <c r="V55" i="4"/>
  <c r="V56" i="4"/>
  <c r="V57" i="4"/>
  <c r="V58" i="4"/>
  <c r="V59" i="4"/>
  <c r="V60" i="4"/>
  <c r="V134" i="4"/>
  <c r="U36" i="4"/>
  <c r="U37" i="4"/>
  <c r="U38" i="4"/>
  <c r="U40" i="4"/>
  <c r="U41" i="4"/>
  <c r="U42" i="4"/>
  <c r="U43" i="4"/>
  <c r="U44" i="4"/>
  <c r="U45" i="4"/>
  <c r="U46" i="4"/>
  <c r="U48" i="4"/>
  <c r="U49" i="4"/>
  <c r="U50" i="4"/>
  <c r="U51" i="4"/>
  <c r="U55" i="4"/>
  <c r="U56" i="4"/>
  <c r="U57" i="4"/>
  <c r="U58" i="4"/>
  <c r="U59" i="4"/>
  <c r="U60" i="4"/>
  <c r="U134" i="4"/>
  <c r="T36" i="4"/>
  <c r="T37" i="4"/>
  <c r="T38" i="4"/>
  <c r="T40" i="4"/>
  <c r="T41" i="4"/>
  <c r="T42" i="4"/>
  <c r="T43" i="4"/>
  <c r="T44" i="4"/>
  <c r="T45" i="4"/>
  <c r="T46" i="4"/>
  <c r="T48" i="4"/>
  <c r="T49" i="4"/>
  <c r="T50" i="4"/>
  <c r="T51" i="4"/>
  <c r="T55" i="4"/>
  <c r="T56" i="4"/>
  <c r="T57" i="4"/>
  <c r="T58" i="4"/>
  <c r="T59" i="4"/>
  <c r="T60" i="4"/>
  <c r="T134" i="4"/>
  <c r="S36" i="4"/>
  <c r="S37" i="4"/>
  <c r="S38" i="4"/>
  <c r="S40" i="4"/>
  <c r="S41" i="4"/>
  <c r="S42" i="4"/>
  <c r="S43" i="4"/>
  <c r="S44" i="4"/>
  <c r="S45" i="4"/>
  <c r="S46" i="4"/>
  <c r="S48" i="4"/>
  <c r="S49" i="4"/>
  <c r="S50" i="4"/>
  <c r="S51" i="4"/>
  <c r="S55" i="4"/>
  <c r="S56" i="4"/>
  <c r="S57" i="4"/>
  <c r="S58" i="4"/>
  <c r="S59" i="4"/>
  <c r="S60" i="4"/>
  <c r="S134" i="4"/>
  <c r="R36" i="4"/>
  <c r="R37" i="4"/>
  <c r="R38" i="4"/>
  <c r="R40" i="4"/>
  <c r="R41" i="4"/>
  <c r="R42" i="4"/>
  <c r="R43" i="4"/>
  <c r="R44" i="4"/>
  <c r="R45" i="4"/>
  <c r="R46" i="4"/>
  <c r="R48" i="4"/>
  <c r="R49" i="4"/>
  <c r="R50" i="4"/>
  <c r="R51" i="4"/>
  <c r="R55" i="4"/>
  <c r="R56" i="4"/>
  <c r="R57" i="4"/>
  <c r="R58" i="4"/>
  <c r="R59" i="4"/>
  <c r="R60" i="4"/>
  <c r="R134" i="4"/>
  <c r="Q36" i="4"/>
  <c r="Q37" i="4"/>
  <c r="Q38" i="4"/>
  <c r="Q40" i="4"/>
  <c r="Q41" i="4"/>
  <c r="Q42" i="4"/>
  <c r="Q43" i="4"/>
  <c r="Q44" i="4"/>
  <c r="Q45" i="4"/>
  <c r="Q46" i="4"/>
  <c r="Q48" i="4"/>
  <c r="Q49" i="4"/>
  <c r="Q50" i="4"/>
  <c r="Q51" i="4"/>
  <c r="Q55" i="4"/>
  <c r="Q56" i="4"/>
  <c r="Q57" i="4"/>
  <c r="Q58" i="4"/>
  <c r="Q59" i="4"/>
  <c r="Q60" i="4"/>
  <c r="Q134" i="4"/>
  <c r="P36" i="4"/>
  <c r="P37" i="4"/>
  <c r="P38" i="4"/>
  <c r="P40" i="4"/>
  <c r="P41" i="4"/>
  <c r="P42" i="4"/>
  <c r="P43" i="4"/>
  <c r="P44" i="4"/>
  <c r="P45" i="4"/>
  <c r="P46" i="4"/>
  <c r="P48" i="4"/>
  <c r="P49" i="4"/>
  <c r="P50" i="4"/>
  <c r="P51" i="4"/>
  <c r="P55" i="4"/>
  <c r="P56" i="4"/>
  <c r="P57" i="4"/>
  <c r="P58" i="4"/>
  <c r="P59" i="4"/>
  <c r="P60" i="4"/>
  <c r="P134" i="4"/>
  <c r="O36" i="4"/>
  <c r="O37" i="4"/>
  <c r="O38" i="4"/>
  <c r="O40" i="4"/>
  <c r="O41" i="4"/>
  <c r="O42" i="4"/>
  <c r="O43" i="4"/>
  <c r="O44" i="4"/>
  <c r="O45" i="4"/>
  <c r="O46" i="4"/>
  <c r="O48" i="4"/>
  <c r="O49" i="4"/>
  <c r="O50" i="4"/>
  <c r="O51" i="4"/>
  <c r="O55" i="4"/>
  <c r="O56" i="4"/>
  <c r="O57" i="4"/>
  <c r="O58" i="4"/>
  <c r="O59" i="4"/>
  <c r="O60" i="4"/>
  <c r="O134" i="4"/>
  <c r="N36" i="4"/>
  <c r="N37" i="4"/>
  <c r="N38" i="4"/>
  <c r="N40" i="4"/>
  <c r="N41" i="4"/>
  <c r="N42" i="4"/>
  <c r="N43" i="4"/>
  <c r="N44" i="4"/>
  <c r="N45" i="4"/>
  <c r="N46" i="4"/>
  <c r="N48" i="4"/>
  <c r="N49" i="4"/>
  <c r="N50" i="4"/>
  <c r="N51" i="4"/>
  <c r="N55" i="4"/>
  <c r="N56" i="4"/>
  <c r="N57" i="4"/>
  <c r="N58" i="4"/>
  <c r="N59" i="4"/>
  <c r="N60" i="4"/>
  <c r="N134" i="4"/>
  <c r="M36" i="4"/>
  <c r="M37" i="4"/>
  <c r="M38" i="4"/>
  <c r="M40" i="4"/>
  <c r="M41" i="4"/>
  <c r="M42" i="4"/>
  <c r="M43" i="4"/>
  <c r="M44" i="4"/>
  <c r="M45" i="4"/>
  <c r="M46" i="4"/>
  <c r="M48" i="4"/>
  <c r="M49" i="4"/>
  <c r="M50" i="4"/>
  <c r="M51" i="4"/>
  <c r="M55" i="4"/>
  <c r="M56" i="4"/>
  <c r="M57" i="4"/>
  <c r="M58" i="4"/>
  <c r="M59" i="4"/>
  <c r="M60" i="4"/>
  <c r="M134" i="4"/>
  <c r="L36" i="4"/>
  <c r="L37" i="4"/>
  <c r="L38" i="4"/>
  <c r="L40" i="4"/>
  <c r="L41" i="4"/>
  <c r="L42" i="4"/>
  <c r="L43" i="4"/>
  <c r="L44" i="4"/>
  <c r="L45" i="4"/>
  <c r="L46" i="4"/>
  <c r="L48" i="4"/>
  <c r="L49" i="4"/>
  <c r="L50" i="4"/>
  <c r="L51" i="4"/>
  <c r="L55" i="4"/>
  <c r="L56" i="4"/>
  <c r="L57" i="4"/>
  <c r="L58" i="4"/>
  <c r="L59" i="4"/>
  <c r="L60" i="4"/>
  <c r="L134" i="4"/>
  <c r="K36" i="4"/>
  <c r="K37" i="4"/>
  <c r="K38" i="4"/>
  <c r="K40" i="4"/>
  <c r="K41" i="4"/>
  <c r="K42" i="4"/>
  <c r="K43" i="4"/>
  <c r="K44" i="4"/>
  <c r="K45" i="4"/>
  <c r="K46" i="4"/>
  <c r="K48" i="4"/>
  <c r="K49" i="4"/>
  <c r="K50" i="4"/>
  <c r="K51" i="4"/>
  <c r="K55" i="4"/>
  <c r="K56" i="4"/>
  <c r="K57" i="4"/>
  <c r="K58" i="4"/>
  <c r="K59" i="4"/>
  <c r="K60" i="4"/>
  <c r="K134" i="4"/>
  <c r="J35" i="4"/>
  <c r="J36" i="4"/>
  <c r="J37" i="4"/>
  <c r="J38" i="4"/>
  <c r="J40" i="4"/>
  <c r="J41" i="4"/>
  <c r="J42" i="4"/>
  <c r="J43" i="4"/>
  <c r="J44" i="4"/>
  <c r="J45" i="4"/>
  <c r="J46" i="4"/>
  <c r="J48" i="4"/>
  <c r="J49" i="4"/>
  <c r="J50" i="4"/>
  <c r="J51" i="4"/>
  <c r="J55" i="4"/>
  <c r="J56" i="4"/>
  <c r="J57" i="4"/>
  <c r="J58" i="4"/>
  <c r="J59" i="4"/>
  <c r="J60" i="4"/>
  <c r="J134" i="4"/>
  <c r="I35" i="4"/>
  <c r="I40" i="4"/>
  <c r="I41" i="4"/>
  <c r="I42" i="4"/>
  <c r="I43" i="4"/>
  <c r="I48" i="4"/>
  <c r="I49" i="4"/>
  <c r="I50" i="4"/>
  <c r="I51" i="4"/>
  <c r="I56" i="4"/>
  <c r="I57" i="4"/>
  <c r="I58" i="4"/>
  <c r="I59" i="4"/>
  <c r="I60" i="4"/>
  <c r="I134" i="4"/>
  <c r="H35" i="4"/>
  <c r="H40" i="4"/>
  <c r="H41" i="4"/>
  <c r="H42" i="4"/>
  <c r="H43" i="4"/>
  <c r="H48" i="4"/>
  <c r="H49" i="4"/>
  <c r="H50" i="4"/>
  <c r="H51" i="4"/>
  <c r="H56" i="4"/>
  <c r="H57" i="4"/>
  <c r="H58" i="4"/>
  <c r="H59" i="4"/>
  <c r="H60" i="4"/>
  <c r="H134" i="4"/>
  <c r="G35" i="4"/>
  <c r="G41" i="4"/>
  <c r="G42" i="4"/>
  <c r="G43" i="4"/>
  <c r="G49" i="4"/>
  <c r="G50" i="4"/>
  <c r="G51" i="4"/>
  <c r="G57" i="4"/>
  <c r="G58" i="4"/>
  <c r="G59" i="4"/>
  <c r="G60" i="4"/>
  <c r="G134" i="4"/>
  <c r="F35" i="4"/>
  <c r="F42" i="4"/>
  <c r="F43" i="4"/>
  <c r="F50" i="4"/>
  <c r="F51" i="4"/>
  <c r="F58" i="4"/>
  <c r="F59" i="4"/>
  <c r="F60" i="4"/>
  <c r="F134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F128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E74" i="4"/>
  <c r="AE82" i="4"/>
  <c r="AE90" i="4"/>
  <c r="AE91" i="4"/>
  <c r="AD74" i="4"/>
  <c r="AD82" i="4"/>
  <c r="AD90" i="4"/>
  <c r="AD91" i="4"/>
  <c r="E74" i="4"/>
  <c r="E82" i="4"/>
  <c r="E90" i="4"/>
  <c r="E91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AG52" i="4"/>
  <c r="I151" i="4"/>
  <c r="AG53" i="4"/>
  <c r="H151" i="4"/>
  <c r="AG54" i="4"/>
  <c r="G151" i="4"/>
  <c r="AG55" i="4"/>
  <c r="F151" i="4"/>
  <c r="AG56" i="4"/>
  <c r="E151" i="4"/>
  <c r="AG57" i="4"/>
  <c r="D151" i="4"/>
  <c r="AG58" i="4"/>
  <c r="C151" i="4"/>
  <c r="AG44" i="4"/>
  <c r="I150" i="4"/>
  <c r="AG45" i="4"/>
  <c r="H150" i="4"/>
  <c r="AG46" i="4"/>
  <c r="G150" i="4"/>
  <c r="AG47" i="4"/>
  <c r="F150" i="4"/>
  <c r="AG48" i="4"/>
  <c r="E150" i="4"/>
  <c r="AG49" i="4"/>
  <c r="D150" i="4"/>
  <c r="AG50" i="4"/>
  <c r="C150" i="4"/>
  <c r="AG36" i="4"/>
  <c r="I149" i="4"/>
  <c r="AG37" i="4"/>
  <c r="H149" i="4"/>
  <c r="AG38" i="4"/>
  <c r="G149" i="4"/>
  <c r="AG39" i="4"/>
  <c r="F149" i="4"/>
  <c r="AG40" i="4"/>
  <c r="E149" i="4"/>
  <c r="AG41" i="4"/>
  <c r="D149" i="4"/>
  <c r="AG42" i="4"/>
  <c r="C149" i="4"/>
  <c r="AF52" i="4"/>
  <c r="I144" i="4"/>
  <c r="AF53" i="4"/>
  <c r="H144" i="4"/>
  <c r="AF54" i="4"/>
  <c r="G144" i="4"/>
  <c r="AF55" i="4"/>
  <c r="F144" i="4"/>
  <c r="AF56" i="4"/>
  <c r="E144" i="4"/>
  <c r="AF57" i="4"/>
  <c r="D144" i="4"/>
  <c r="AF58" i="4"/>
  <c r="C144" i="4"/>
  <c r="AF44" i="4"/>
  <c r="I143" i="4"/>
  <c r="AF45" i="4"/>
  <c r="H143" i="4"/>
  <c r="AF46" i="4"/>
  <c r="G143" i="4"/>
  <c r="AF47" i="4"/>
  <c r="F143" i="4"/>
  <c r="AF48" i="4"/>
  <c r="E143" i="4"/>
  <c r="AF49" i="4"/>
  <c r="D143" i="4"/>
  <c r="AF50" i="4"/>
  <c r="C143" i="4"/>
  <c r="AF36" i="4"/>
  <c r="I142" i="4"/>
  <c r="AF37" i="4"/>
  <c r="H142" i="4"/>
  <c r="AF38" i="4"/>
  <c r="G142" i="4"/>
  <c r="AF39" i="4"/>
  <c r="F142" i="4"/>
  <c r="AF40" i="4"/>
  <c r="E142" i="4"/>
  <c r="AF41" i="4"/>
  <c r="D142" i="4"/>
  <c r="AF42" i="4"/>
  <c r="C142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F97" i="4"/>
  <c r="AF98" i="4"/>
  <c r="AF99" i="4"/>
  <c r="AF101" i="4"/>
  <c r="AF102" i="4"/>
  <c r="AF103" i="4"/>
  <c r="AF100" i="4"/>
  <c r="AF104" i="4"/>
  <c r="AF105" i="4"/>
  <c r="AF106" i="4"/>
  <c r="AF107" i="4"/>
  <c r="AF109" i="4"/>
  <c r="AF110" i="4"/>
  <c r="AF111" i="4"/>
  <c r="AF108" i="4"/>
  <c r="AF112" i="4"/>
  <c r="AF116" i="4"/>
  <c r="AF117" i="4"/>
  <c r="AF118" i="4"/>
  <c r="AF119" i="4"/>
  <c r="AF113" i="4"/>
  <c r="AF114" i="4"/>
  <c r="AF115" i="4"/>
  <c r="AF120" i="4"/>
  <c r="AF121" i="4"/>
  <c r="AE104" i="4"/>
  <c r="AE112" i="4"/>
  <c r="AE120" i="4"/>
  <c r="AE121" i="4"/>
  <c r="AD104" i="4"/>
  <c r="AD112" i="4"/>
  <c r="AD120" i="4"/>
  <c r="AD121" i="4"/>
  <c r="E104" i="4"/>
  <c r="E112" i="4"/>
  <c r="E120" i="4"/>
  <c r="E121" i="4"/>
  <c r="AG43" i="4"/>
  <c r="AG51" i="4"/>
  <c r="AG59" i="4"/>
  <c r="AG60" i="4"/>
  <c r="AF43" i="4"/>
  <c r="AF51" i="4"/>
  <c r="AF59" i="4"/>
  <c r="AF60" i="4"/>
  <c r="AE43" i="4"/>
  <c r="AE51" i="4"/>
  <c r="AE59" i="4"/>
  <c r="AE60" i="4"/>
  <c r="AD43" i="4"/>
  <c r="AD51" i="4"/>
  <c r="AD59" i="4"/>
  <c r="AD60" i="4"/>
  <c r="E43" i="4"/>
  <c r="E51" i="4"/>
  <c r="E59" i="4"/>
  <c r="E60" i="4"/>
  <c r="O9" i="5"/>
  <c r="O15" i="5"/>
  <c r="O21" i="5"/>
  <c r="O27" i="5"/>
  <c r="O33" i="5"/>
  <c r="O39" i="5"/>
  <c r="O41" i="5"/>
  <c r="O42" i="5"/>
  <c r="N9" i="5"/>
  <c r="N15" i="5"/>
  <c r="N21" i="5"/>
  <c r="N27" i="5"/>
  <c r="N33" i="5"/>
  <c r="N39" i="5"/>
  <c r="N41" i="5"/>
  <c r="N42" i="5"/>
  <c r="M9" i="5"/>
  <c r="M15" i="5"/>
  <c r="M21" i="5"/>
  <c r="M27" i="5"/>
  <c r="M33" i="5"/>
  <c r="M39" i="5"/>
  <c r="M41" i="5"/>
  <c r="M42" i="5"/>
  <c r="AD96" i="4"/>
  <c r="AE96" i="4"/>
  <c r="J149" i="4"/>
  <c r="J150" i="4"/>
  <c r="J151" i="4"/>
  <c r="J152" i="4"/>
  <c r="I152" i="4"/>
  <c r="H152" i="4"/>
  <c r="G152" i="4"/>
  <c r="F152" i="4"/>
  <c r="E152" i="4"/>
  <c r="D152" i="4"/>
  <c r="C152" i="4"/>
  <c r="J142" i="4"/>
  <c r="J143" i="4"/>
  <c r="J144" i="4"/>
  <c r="J145" i="4"/>
  <c r="I145" i="4"/>
  <c r="H145" i="4"/>
  <c r="G145" i="4"/>
  <c r="F145" i="4"/>
  <c r="E145" i="4"/>
  <c r="D145" i="4"/>
  <c r="C145" i="4"/>
  <c r="AE34" i="4"/>
  <c r="AE35" i="4"/>
  <c r="E35" i="4"/>
  <c r="C20" i="4"/>
  <c r="K19" i="4"/>
  <c r="K18" i="4"/>
  <c r="K17" i="4"/>
  <c r="K25" i="4"/>
  <c r="K24" i="4"/>
  <c r="K23" i="4"/>
  <c r="K13" i="4"/>
  <c r="K12" i="4"/>
  <c r="K11" i="4"/>
  <c r="K26" i="4"/>
  <c r="I26" i="4"/>
  <c r="H26" i="4"/>
  <c r="G26" i="4"/>
  <c r="F26" i="4"/>
  <c r="E26" i="4"/>
  <c r="D26" i="4"/>
  <c r="C26" i="4"/>
  <c r="K14" i="4"/>
  <c r="I14" i="4"/>
  <c r="H14" i="4"/>
  <c r="G14" i="4"/>
  <c r="F14" i="4"/>
  <c r="E14" i="4"/>
  <c r="D14" i="4"/>
  <c r="C14" i="4"/>
  <c r="K5" i="4"/>
  <c r="K6" i="4"/>
  <c r="K7" i="4"/>
  <c r="K8" i="4"/>
  <c r="I8" i="4"/>
  <c r="H8" i="4"/>
  <c r="G8" i="4"/>
  <c r="F8" i="4"/>
  <c r="E8" i="4"/>
  <c r="D8" i="4"/>
  <c r="C8" i="4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P11" i="2"/>
  <c r="O11" i="2"/>
  <c r="N11" i="2"/>
  <c r="M11" i="2"/>
  <c r="L11" i="2"/>
  <c r="K11" i="2"/>
  <c r="J11" i="2"/>
  <c r="I11" i="2"/>
  <c r="H11" i="2"/>
  <c r="G11" i="2"/>
  <c r="J12" i="5" s="1"/>
  <c r="J14" i="5" s="1"/>
  <c r="F11" i="2"/>
  <c r="E11" i="2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P8" i="2"/>
  <c r="O8" i="2"/>
  <c r="H32" i="5" s="1"/>
  <c r="N8" i="2"/>
  <c r="M8" i="2"/>
  <c r="L8" i="2"/>
  <c r="K8" i="2"/>
  <c r="J8" i="2"/>
  <c r="E13" i="5" s="1"/>
  <c r="I8" i="2"/>
  <c r="H8" i="2"/>
  <c r="G8" i="2"/>
  <c r="F8" i="2"/>
  <c r="E8" i="2"/>
  <c r="D8" i="2"/>
  <c r="P7" i="2"/>
  <c r="O7" i="2"/>
  <c r="N7" i="2"/>
  <c r="M7" i="2"/>
  <c r="L7" i="2"/>
  <c r="K7" i="2"/>
  <c r="J7" i="2"/>
  <c r="I7" i="2"/>
  <c r="H7" i="2"/>
  <c r="G7" i="2"/>
  <c r="F36" i="5" s="1"/>
  <c r="F7" i="2"/>
  <c r="E7" i="2"/>
  <c r="D7" i="2"/>
  <c r="P6" i="2"/>
  <c r="O6" i="2"/>
  <c r="N6" i="2"/>
  <c r="M6" i="2"/>
  <c r="L6" i="2"/>
  <c r="K6" i="2"/>
  <c r="J6" i="2"/>
  <c r="I6" i="2"/>
  <c r="H6" i="2"/>
  <c r="G6" i="2"/>
  <c r="F6" i="2"/>
  <c r="E6" i="2"/>
  <c r="D6" i="2"/>
  <c r="P5" i="2"/>
  <c r="O5" i="2"/>
  <c r="N5" i="2"/>
  <c r="M5" i="2"/>
  <c r="L5" i="2"/>
  <c r="K5" i="2"/>
  <c r="J5" i="2"/>
  <c r="I5" i="2"/>
  <c r="H5" i="2"/>
  <c r="G5" i="2"/>
  <c r="F5" i="2"/>
  <c r="E5" i="2"/>
  <c r="D5" i="2"/>
  <c r="D20" i="4"/>
  <c r="E20" i="4"/>
  <c r="F20" i="4"/>
  <c r="G20" i="4"/>
  <c r="H20" i="4"/>
  <c r="I20" i="4"/>
  <c r="K20" i="4"/>
  <c r="J20" i="4"/>
  <c r="L26" i="6" l="1"/>
  <c r="K26" i="6"/>
  <c r="AG72" i="6"/>
  <c r="T90" i="6"/>
  <c r="T133" i="6" s="1"/>
  <c r="AF88" i="6"/>
  <c r="AF72" i="6"/>
  <c r="AB90" i="6"/>
  <c r="AB133" i="6" s="1"/>
  <c r="O26" i="6"/>
  <c r="P26" i="6" s="1"/>
  <c r="Q90" i="6"/>
  <c r="Q133" i="6" s="1"/>
  <c r="R90" i="6"/>
  <c r="R133" i="6" s="1"/>
  <c r="K20" i="6"/>
  <c r="T121" i="6"/>
  <c r="AA121" i="6"/>
  <c r="AB121" i="6"/>
  <c r="I90" i="6"/>
  <c r="P82" i="6"/>
  <c r="P131" i="6" s="1"/>
  <c r="AG81" i="6"/>
  <c r="AG88" i="6"/>
  <c r="I74" i="6"/>
  <c r="AF81" i="6"/>
  <c r="P90" i="6"/>
  <c r="P133" i="6" s="1"/>
  <c r="Y121" i="6"/>
  <c r="N74" i="6"/>
  <c r="N129" i="6" s="1"/>
  <c r="Q74" i="6"/>
  <c r="Q129" i="6" s="1"/>
  <c r="R74" i="6"/>
  <c r="R129" i="6" s="1"/>
  <c r="P74" i="6"/>
  <c r="P129" i="6" s="1"/>
  <c r="F133" i="6"/>
  <c r="I133" i="6"/>
  <c r="T82" i="6"/>
  <c r="T131" i="6" s="1"/>
  <c r="X82" i="6"/>
  <c r="X131" i="6" s="1"/>
  <c r="R82" i="6"/>
  <c r="R131" i="6" s="1"/>
  <c r="Q82" i="6"/>
  <c r="Q131" i="6" s="1"/>
  <c r="G121" i="6"/>
  <c r="F121" i="6"/>
  <c r="I121" i="6"/>
  <c r="Y90" i="6"/>
  <c r="Y133" i="6" s="1"/>
  <c r="U90" i="6"/>
  <c r="U133" i="6" s="1"/>
  <c r="AC90" i="6"/>
  <c r="AC133" i="6" s="1"/>
  <c r="W90" i="6"/>
  <c r="W133" i="6" s="1"/>
  <c r="I82" i="6"/>
  <c r="I131" i="6" s="1"/>
  <c r="AC121" i="6"/>
  <c r="M121" i="6"/>
  <c r="W82" i="6"/>
  <c r="W131" i="6" s="1"/>
  <c r="P121" i="6"/>
  <c r="N121" i="6"/>
  <c r="AF104" i="6"/>
  <c r="L90" i="6"/>
  <c r="L133" i="6" s="1"/>
  <c r="M90" i="6"/>
  <c r="M133" i="6" s="1"/>
  <c r="R121" i="6"/>
  <c r="X121" i="6"/>
  <c r="F51" i="6"/>
  <c r="F130" i="6" s="1"/>
  <c r="F31" i="6"/>
  <c r="J127" i="6"/>
  <c r="K126" i="6"/>
  <c r="AA90" i="6"/>
  <c r="AA133" i="6" s="1"/>
  <c r="U74" i="6"/>
  <c r="W74" i="6"/>
  <c r="AG86" i="6"/>
  <c r="AF86" i="6"/>
  <c r="J90" i="6"/>
  <c r="J133" i="6" s="1"/>
  <c r="S82" i="6"/>
  <c r="S131" i="6" s="1"/>
  <c r="U121" i="6"/>
  <c r="Z90" i="6"/>
  <c r="Z133" i="6" s="1"/>
  <c r="H82" i="6"/>
  <c r="H131" i="6" s="1"/>
  <c r="AF79" i="6"/>
  <c r="AG79" i="6"/>
  <c r="AC74" i="6"/>
  <c r="J74" i="6"/>
  <c r="AG67" i="6"/>
  <c r="AF67" i="6"/>
  <c r="AF87" i="6"/>
  <c r="H90" i="6"/>
  <c r="H133" i="6" s="1"/>
  <c r="AG87" i="6"/>
  <c r="G43" i="6"/>
  <c r="G32" i="6"/>
  <c r="AG80" i="6"/>
  <c r="G82" i="6"/>
  <c r="G131" i="6" s="1"/>
  <c r="AF80" i="6"/>
  <c r="F91" i="6"/>
  <c r="F129" i="6"/>
  <c r="K90" i="6"/>
  <c r="K133" i="6" s="1"/>
  <c r="AF83" i="6"/>
  <c r="AG83" i="6"/>
  <c r="F59" i="6"/>
  <c r="F132" i="6" s="1"/>
  <c r="F30" i="6"/>
  <c r="S74" i="6"/>
  <c r="V74" i="6"/>
  <c r="T74" i="6"/>
  <c r="I35" i="6"/>
  <c r="J34" i="6"/>
  <c r="AF120" i="6"/>
  <c r="O82" i="6"/>
  <c r="O131" i="6" s="1"/>
  <c r="V82" i="6"/>
  <c r="V131" i="6" s="1"/>
  <c r="U82" i="6"/>
  <c r="U131" i="6" s="1"/>
  <c r="G59" i="6"/>
  <c r="G132" i="6" s="1"/>
  <c r="G30" i="6"/>
  <c r="H121" i="6"/>
  <c r="J121" i="6"/>
  <c r="O90" i="6"/>
  <c r="O133" i="6" s="1"/>
  <c r="AG69" i="6"/>
  <c r="AF69" i="6"/>
  <c r="Z74" i="6"/>
  <c r="AA74" i="6"/>
  <c r="X74" i="6"/>
  <c r="H56" i="6"/>
  <c r="H49" i="6"/>
  <c r="H40" i="6"/>
  <c r="H57" i="6"/>
  <c r="H48" i="6"/>
  <c r="H42" i="6"/>
  <c r="H50" i="6"/>
  <c r="H58" i="6"/>
  <c r="H41" i="6"/>
  <c r="H74" i="6"/>
  <c r="AG71" i="6"/>
  <c r="AF71" i="6"/>
  <c r="J82" i="6"/>
  <c r="J131" i="6" s="1"/>
  <c r="AG75" i="6"/>
  <c r="AF75" i="6"/>
  <c r="Z82" i="6"/>
  <c r="Z131" i="6" s="1"/>
  <c r="AA82" i="6"/>
  <c r="AA131" i="6" s="1"/>
  <c r="AB82" i="6"/>
  <c r="AB131" i="6" s="1"/>
  <c r="Y82" i="6"/>
  <c r="Y131" i="6" s="1"/>
  <c r="G51" i="6"/>
  <c r="G130" i="6" s="1"/>
  <c r="G31" i="6"/>
  <c r="K121" i="6"/>
  <c r="AF68" i="6"/>
  <c r="AG68" i="6"/>
  <c r="AG76" i="6"/>
  <c r="AF76" i="6"/>
  <c r="G129" i="6"/>
  <c r="S121" i="6"/>
  <c r="N90" i="6"/>
  <c r="N133" i="6" s="1"/>
  <c r="V90" i="6"/>
  <c r="V133" i="6" s="1"/>
  <c r="X90" i="6"/>
  <c r="X133" i="6" s="1"/>
  <c r="S90" i="6"/>
  <c r="S133" i="6" s="1"/>
  <c r="F32" i="6"/>
  <c r="F43" i="6"/>
  <c r="V121" i="6"/>
  <c r="Y74" i="6"/>
  <c r="O74" i="6"/>
  <c r="K74" i="6"/>
  <c r="M74" i="6"/>
  <c r="L74" i="6"/>
  <c r="AB74" i="6"/>
  <c r="AF112" i="6"/>
  <c r="I129" i="6"/>
  <c r="W121" i="6"/>
  <c r="N82" i="6"/>
  <c r="N131" i="6" s="1"/>
  <c r="K82" i="6"/>
  <c r="K131" i="6" s="1"/>
  <c r="L82" i="6"/>
  <c r="L131" i="6" s="1"/>
  <c r="M82" i="6"/>
  <c r="M131" i="6" s="1"/>
  <c r="AC82" i="6"/>
  <c r="AC131" i="6" s="1"/>
  <c r="G133" i="6"/>
  <c r="L121" i="6"/>
  <c r="I14" i="5"/>
  <c r="D8" i="5"/>
  <c r="I8" i="5"/>
  <c r="F7" i="5"/>
  <c r="F31" i="5"/>
  <c r="H7" i="5"/>
  <c r="E8" i="5"/>
  <c r="H13" i="5"/>
  <c r="E14" i="5"/>
  <c r="E26" i="5"/>
  <c r="F32" i="5"/>
  <c r="D7" i="5"/>
  <c r="I7" i="5"/>
  <c r="F8" i="5"/>
  <c r="D13" i="5"/>
  <c r="I13" i="5"/>
  <c r="F14" i="5"/>
  <c r="G18" i="5"/>
  <c r="G20" i="5" s="1"/>
  <c r="H25" i="5"/>
  <c r="H31" i="5"/>
  <c r="F13" i="5"/>
  <c r="E25" i="5"/>
  <c r="E7" i="5"/>
  <c r="J6" i="5"/>
  <c r="J8" i="5" s="1"/>
  <c r="H8" i="5"/>
  <c r="H14" i="5"/>
  <c r="H26" i="5"/>
  <c r="F38" i="5"/>
  <c r="F37" i="5"/>
  <c r="F18" i="5"/>
  <c r="D18" i="5"/>
  <c r="E18" i="5"/>
  <c r="G91" i="6" l="1"/>
  <c r="G135" i="6" s="1"/>
  <c r="P91" i="6"/>
  <c r="P135" i="6" s="1"/>
  <c r="I91" i="6"/>
  <c r="I135" i="6" s="1"/>
  <c r="R91" i="6"/>
  <c r="R135" i="6" s="1"/>
  <c r="AG90" i="6"/>
  <c r="F135" i="6"/>
  <c r="AF121" i="6"/>
  <c r="Q91" i="6"/>
  <c r="Q135" i="6" s="1"/>
  <c r="AG82" i="6"/>
  <c r="K91" i="6"/>
  <c r="K135" i="6" s="1"/>
  <c r="K129" i="6"/>
  <c r="F60" i="6"/>
  <c r="F134" i="6" s="1"/>
  <c r="F128" i="6"/>
  <c r="Z91" i="6"/>
  <c r="Z135" i="6" s="1"/>
  <c r="Z129" i="6"/>
  <c r="AG74" i="6"/>
  <c r="K127" i="6"/>
  <c r="L126" i="6"/>
  <c r="AB129" i="6"/>
  <c r="AB91" i="6"/>
  <c r="AB135" i="6" s="1"/>
  <c r="H31" i="6"/>
  <c r="H51" i="6"/>
  <c r="H130" i="6" s="1"/>
  <c r="G128" i="6"/>
  <c r="G60" i="6"/>
  <c r="G134" i="6" s="1"/>
  <c r="J91" i="6"/>
  <c r="J135" i="6" s="1"/>
  <c r="J129" i="6"/>
  <c r="U129" i="6"/>
  <c r="U91" i="6"/>
  <c r="U135" i="6" s="1"/>
  <c r="L129" i="6"/>
  <c r="L91" i="6"/>
  <c r="L135" i="6" s="1"/>
  <c r="Y129" i="6"/>
  <c r="Y91" i="6"/>
  <c r="Y135" i="6" s="1"/>
  <c r="X129" i="6"/>
  <c r="X91" i="6"/>
  <c r="X135" i="6" s="1"/>
  <c r="I57" i="6"/>
  <c r="I50" i="6"/>
  <c r="I56" i="6"/>
  <c r="I49" i="6"/>
  <c r="I40" i="6"/>
  <c r="I58" i="6"/>
  <c r="I48" i="6"/>
  <c r="I41" i="6"/>
  <c r="I42" i="6"/>
  <c r="AF90" i="6"/>
  <c r="AC129" i="6"/>
  <c r="AC91" i="6"/>
  <c r="AC135" i="6" s="1"/>
  <c r="H129" i="6"/>
  <c r="H91" i="6"/>
  <c r="H135" i="6" s="1"/>
  <c r="V129" i="6"/>
  <c r="V91" i="6"/>
  <c r="V135" i="6" s="1"/>
  <c r="W129" i="6"/>
  <c r="W91" i="6"/>
  <c r="W135" i="6" s="1"/>
  <c r="N91" i="6"/>
  <c r="N135" i="6" s="1"/>
  <c r="O129" i="6"/>
  <c r="O91" i="6"/>
  <c r="O135" i="6" s="1"/>
  <c r="H30" i="6"/>
  <c r="H59" i="6"/>
  <c r="H132" i="6" s="1"/>
  <c r="K34" i="6"/>
  <c r="J35" i="6"/>
  <c r="S129" i="6"/>
  <c r="S91" i="6"/>
  <c r="S135" i="6" s="1"/>
  <c r="M129" i="6"/>
  <c r="M91" i="6"/>
  <c r="M135" i="6" s="1"/>
  <c r="AF82" i="6"/>
  <c r="H43" i="6"/>
  <c r="H32" i="6"/>
  <c r="AA91" i="6"/>
  <c r="AA135" i="6" s="1"/>
  <c r="AA129" i="6"/>
  <c r="T91" i="6"/>
  <c r="T135" i="6" s="1"/>
  <c r="T129" i="6"/>
  <c r="AF74" i="6"/>
  <c r="D19" i="5"/>
  <c r="D20" i="5"/>
  <c r="F20" i="5"/>
  <c r="F19" i="5"/>
  <c r="E19" i="5"/>
  <c r="E20" i="5"/>
  <c r="AF91" i="6" l="1"/>
  <c r="AG91" i="6"/>
  <c r="I31" i="6"/>
  <c r="I51" i="6"/>
  <c r="I130" i="6" s="1"/>
  <c r="I59" i="6"/>
  <c r="I132" i="6" s="1"/>
  <c r="I30" i="6"/>
  <c r="H128" i="6"/>
  <c r="H60" i="6"/>
  <c r="H134" i="6" s="1"/>
  <c r="I32" i="6"/>
  <c r="I43" i="6"/>
  <c r="M126" i="6"/>
  <c r="L127" i="6"/>
  <c r="L34" i="6"/>
  <c r="K35" i="6"/>
  <c r="J58" i="6"/>
  <c r="J48" i="6"/>
  <c r="J41" i="6"/>
  <c r="J55" i="6"/>
  <c r="J46" i="6"/>
  <c r="J45" i="6"/>
  <c r="J42" i="6"/>
  <c r="J38" i="6"/>
  <c r="J36" i="6"/>
  <c r="J44" i="6"/>
  <c r="J40" i="6"/>
  <c r="J57" i="6"/>
  <c r="J49" i="6"/>
  <c r="J56" i="6"/>
  <c r="J50" i="6"/>
  <c r="J37" i="6"/>
  <c r="J32" i="6" l="1"/>
  <c r="L35" i="6"/>
  <c r="M34" i="6"/>
  <c r="J51" i="6"/>
  <c r="J130" i="6" s="1"/>
  <c r="J31" i="6"/>
  <c r="I128" i="6"/>
  <c r="I60" i="6"/>
  <c r="I134" i="6" s="1"/>
  <c r="J43" i="6"/>
  <c r="J30" i="6"/>
  <c r="J59" i="6"/>
  <c r="J132" i="6" s="1"/>
  <c r="K52" i="6"/>
  <c r="K48" i="6"/>
  <c r="K45" i="6"/>
  <c r="K58" i="6"/>
  <c r="K55" i="6"/>
  <c r="K46" i="6"/>
  <c r="K42" i="6"/>
  <c r="K38" i="6"/>
  <c r="K36" i="6"/>
  <c r="K57" i="6"/>
  <c r="K50" i="6"/>
  <c r="K44" i="6"/>
  <c r="K40" i="6"/>
  <c r="K37" i="6"/>
  <c r="K49" i="6"/>
  <c r="K41" i="6"/>
  <c r="K56" i="6"/>
  <c r="N126" i="6"/>
  <c r="M127" i="6"/>
  <c r="K32" i="6" l="1"/>
  <c r="N127" i="6"/>
  <c r="O126" i="6"/>
  <c r="K31" i="6"/>
  <c r="K43" i="6"/>
  <c r="K30" i="6"/>
  <c r="K59" i="6"/>
  <c r="K132" i="6" s="1"/>
  <c r="J128" i="6"/>
  <c r="J60" i="6"/>
  <c r="J134" i="6" s="1"/>
  <c r="M35" i="6"/>
  <c r="N34" i="6"/>
  <c r="K51" i="6"/>
  <c r="K130" i="6" s="1"/>
  <c r="L56" i="6"/>
  <c r="L55" i="6"/>
  <c r="L49" i="6"/>
  <c r="L57" i="6"/>
  <c r="L50" i="6"/>
  <c r="L45" i="6"/>
  <c r="L44" i="6"/>
  <c r="L52" i="6"/>
  <c r="L40" i="6"/>
  <c r="L37" i="6"/>
  <c r="L41" i="6"/>
  <c r="L58" i="6"/>
  <c r="L46" i="6"/>
  <c r="L48" i="6"/>
  <c r="L36" i="6"/>
  <c r="L42" i="6"/>
  <c r="L38" i="6"/>
  <c r="L59" i="6" l="1"/>
  <c r="L132" i="6" s="1"/>
  <c r="O34" i="6"/>
  <c r="N35" i="6"/>
  <c r="L43" i="6"/>
  <c r="L51" i="6"/>
  <c r="L130" i="6" s="1"/>
  <c r="L31" i="6"/>
  <c r="L30" i="6"/>
  <c r="O127" i="6"/>
  <c r="P126" i="6"/>
  <c r="M57" i="6"/>
  <c r="M50" i="6"/>
  <c r="M46" i="6"/>
  <c r="M44" i="6"/>
  <c r="M52" i="6"/>
  <c r="M40" i="6"/>
  <c r="M37" i="6"/>
  <c r="M56" i="6"/>
  <c r="M49" i="6"/>
  <c r="M41" i="6"/>
  <c r="M58" i="6"/>
  <c r="M42" i="6"/>
  <c r="M38" i="6"/>
  <c r="M55" i="6"/>
  <c r="M48" i="6"/>
  <c r="M45" i="6"/>
  <c r="M36" i="6"/>
  <c r="K128" i="6"/>
  <c r="K60" i="6"/>
  <c r="K134" i="6" s="1"/>
  <c r="L32" i="6"/>
  <c r="M43" i="6" l="1"/>
  <c r="M59" i="6"/>
  <c r="M132" i="6" s="1"/>
  <c r="N58" i="6"/>
  <c r="N56" i="6"/>
  <c r="N49" i="6"/>
  <c r="N41" i="6"/>
  <c r="N48" i="6"/>
  <c r="N42" i="6"/>
  <c r="N38" i="6"/>
  <c r="N36" i="6"/>
  <c r="N50" i="6"/>
  <c r="N46" i="6"/>
  <c r="N45" i="6"/>
  <c r="N44" i="6"/>
  <c r="N40" i="6"/>
  <c r="N52" i="6"/>
  <c r="N37" i="6"/>
  <c r="N55" i="6"/>
  <c r="N57" i="6"/>
  <c r="M51" i="6"/>
  <c r="M130" i="6" s="1"/>
  <c r="P34" i="6"/>
  <c r="O35" i="6"/>
  <c r="M30" i="6"/>
  <c r="M32" i="6"/>
  <c r="L128" i="6"/>
  <c r="L60" i="6"/>
  <c r="L134" i="6" s="1"/>
  <c r="M31" i="6"/>
  <c r="P127" i="6"/>
  <c r="Q126" i="6"/>
  <c r="N30" i="6" l="1"/>
  <c r="N51" i="6"/>
  <c r="N130" i="6" s="1"/>
  <c r="N43" i="6"/>
  <c r="N128" i="6" s="1"/>
  <c r="P35" i="6"/>
  <c r="Q34" i="6"/>
  <c r="N59" i="6"/>
  <c r="N132" i="6" s="1"/>
  <c r="O52" i="6"/>
  <c r="O48" i="6"/>
  <c r="O45" i="6"/>
  <c r="O42" i="6"/>
  <c r="O38" i="6"/>
  <c r="O36" i="6"/>
  <c r="O58" i="6"/>
  <c r="O55" i="6"/>
  <c r="O46" i="6"/>
  <c r="O57" i="6"/>
  <c r="O49" i="6"/>
  <c r="O44" i="6"/>
  <c r="O56" i="6"/>
  <c r="O37" i="6"/>
  <c r="O50" i="6"/>
  <c r="O41" i="6"/>
  <c r="O40" i="6"/>
  <c r="R126" i="6"/>
  <c r="Q127" i="6"/>
  <c r="N32" i="6"/>
  <c r="N31" i="6"/>
  <c r="M128" i="6"/>
  <c r="M60" i="6"/>
  <c r="M134" i="6" s="1"/>
  <c r="O43" i="6" l="1"/>
  <c r="O51" i="6"/>
  <c r="O130" i="6" s="1"/>
  <c r="O30" i="6"/>
  <c r="P56" i="6"/>
  <c r="P55" i="6"/>
  <c r="P49" i="6"/>
  <c r="P58" i="6"/>
  <c r="P48" i="6"/>
  <c r="P31" i="6" s="1"/>
  <c r="P46" i="6"/>
  <c r="P57" i="6"/>
  <c r="P50" i="6"/>
  <c r="P45" i="6"/>
  <c r="P44" i="6"/>
  <c r="P40" i="6"/>
  <c r="P37" i="6"/>
  <c r="P41" i="6"/>
  <c r="P52" i="6"/>
  <c r="P42" i="6"/>
  <c r="P38" i="6"/>
  <c r="P36" i="6"/>
  <c r="P43" i="6" s="1"/>
  <c r="O31" i="6"/>
  <c r="O32" i="6"/>
  <c r="O59" i="6"/>
  <c r="O132" i="6" s="1"/>
  <c r="Q35" i="6"/>
  <c r="R34" i="6"/>
  <c r="R127" i="6"/>
  <c r="S126" i="6"/>
  <c r="N60" i="6"/>
  <c r="N134" i="6" s="1"/>
  <c r="P59" i="6" l="1"/>
  <c r="P132" i="6" s="1"/>
  <c r="S127" i="6"/>
  <c r="T126" i="6"/>
  <c r="P51" i="6"/>
  <c r="P130" i="6" s="1"/>
  <c r="P30" i="6"/>
  <c r="P128" i="6"/>
  <c r="S34" i="6"/>
  <c r="R35" i="6"/>
  <c r="O128" i="6"/>
  <c r="O60" i="6"/>
  <c r="O134" i="6" s="1"/>
  <c r="Q57" i="6"/>
  <c r="Q50" i="6"/>
  <c r="Q46" i="6"/>
  <c r="Q44" i="6"/>
  <c r="Q55" i="6"/>
  <c r="Q45" i="6"/>
  <c r="Q40" i="6"/>
  <c r="Q37" i="6"/>
  <c r="Q52" i="6"/>
  <c r="Q41" i="6"/>
  <c r="Q56" i="6"/>
  <c r="Q48" i="6"/>
  <c r="Q36" i="6"/>
  <c r="Q38" i="6"/>
  <c r="Q58" i="6"/>
  <c r="Q42" i="6"/>
  <c r="Q49" i="6"/>
  <c r="P32" i="6"/>
  <c r="P60" i="6" l="1"/>
  <c r="P134" i="6" s="1"/>
  <c r="Q32" i="6"/>
  <c r="Q43" i="6"/>
  <c r="Q59" i="6"/>
  <c r="Q132" i="6" s="1"/>
  <c r="Q30" i="6"/>
  <c r="T34" i="6"/>
  <c r="S35" i="6"/>
  <c r="T127" i="6"/>
  <c r="U126" i="6"/>
  <c r="R58" i="6"/>
  <c r="R57" i="6"/>
  <c r="R52" i="6"/>
  <c r="R50" i="6"/>
  <c r="R44" i="6"/>
  <c r="R41" i="6"/>
  <c r="R56" i="6"/>
  <c r="R49" i="6"/>
  <c r="R42" i="6"/>
  <c r="R38" i="6"/>
  <c r="R36" i="6"/>
  <c r="R37" i="6"/>
  <c r="R55" i="6"/>
  <c r="R48" i="6"/>
  <c r="R46" i="6"/>
  <c r="R45" i="6"/>
  <c r="R40" i="6"/>
  <c r="Q31" i="6"/>
  <c r="Q51" i="6"/>
  <c r="Q130" i="6" s="1"/>
  <c r="R32" i="6" l="1"/>
  <c r="R30" i="6"/>
  <c r="R51" i="6"/>
  <c r="R130" i="6" s="1"/>
  <c r="T35" i="6"/>
  <c r="U34" i="6"/>
  <c r="V126" i="6"/>
  <c r="U127" i="6"/>
  <c r="R43" i="6"/>
  <c r="R59" i="6"/>
  <c r="R132" i="6" s="1"/>
  <c r="R31" i="6"/>
  <c r="S52" i="6"/>
  <c r="S48" i="6"/>
  <c r="S45" i="6"/>
  <c r="S56" i="6"/>
  <c r="S49" i="6"/>
  <c r="S42" i="6"/>
  <c r="S38" i="6"/>
  <c r="S36" i="6"/>
  <c r="S55" i="6"/>
  <c r="S40" i="6"/>
  <c r="S37" i="6"/>
  <c r="S50" i="6"/>
  <c r="S57" i="6"/>
  <c r="S46" i="6"/>
  <c r="S44" i="6"/>
  <c r="S41" i="6"/>
  <c r="S58" i="6"/>
  <c r="Q128" i="6"/>
  <c r="Q60" i="6"/>
  <c r="Q134" i="6" s="1"/>
  <c r="S30" i="6" l="1"/>
  <c r="S59" i="6"/>
  <c r="S132" i="6" s="1"/>
  <c r="S43" i="6"/>
  <c r="V127" i="6"/>
  <c r="W126" i="6"/>
  <c r="S51" i="6"/>
  <c r="S130" i="6" s="1"/>
  <c r="U35" i="6"/>
  <c r="V34" i="6"/>
  <c r="S32" i="6"/>
  <c r="S31" i="6"/>
  <c r="R128" i="6"/>
  <c r="R60" i="6"/>
  <c r="R134" i="6" s="1"/>
  <c r="T56" i="6"/>
  <c r="T55" i="6"/>
  <c r="T49" i="6"/>
  <c r="T58" i="6"/>
  <c r="T48" i="6"/>
  <c r="T46" i="6"/>
  <c r="T40" i="6"/>
  <c r="T37" i="6"/>
  <c r="T41" i="6"/>
  <c r="T57" i="6"/>
  <c r="T52" i="6"/>
  <c r="T45" i="6"/>
  <c r="T42" i="6"/>
  <c r="T36" i="6"/>
  <c r="T38" i="6"/>
  <c r="T50" i="6"/>
  <c r="T44" i="6"/>
  <c r="T32" i="6" l="1"/>
  <c r="W34" i="6"/>
  <c r="V35" i="6"/>
  <c r="T43" i="6"/>
  <c r="T59" i="6"/>
  <c r="T132" i="6" s="1"/>
  <c r="U57" i="6"/>
  <c r="U50" i="6"/>
  <c r="U46" i="6"/>
  <c r="U44" i="6"/>
  <c r="U58" i="6"/>
  <c r="U48" i="6"/>
  <c r="U40" i="6"/>
  <c r="U37" i="6"/>
  <c r="U55" i="6"/>
  <c r="U45" i="6"/>
  <c r="U41" i="6"/>
  <c r="U52" i="6"/>
  <c r="U42" i="6"/>
  <c r="U38" i="6"/>
  <c r="U49" i="6"/>
  <c r="U36" i="6"/>
  <c r="U56" i="6"/>
  <c r="S128" i="6"/>
  <c r="S60" i="6"/>
  <c r="S134" i="6" s="1"/>
  <c r="T30" i="6"/>
  <c r="T51" i="6"/>
  <c r="T130" i="6" s="1"/>
  <c r="T31" i="6"/>
  <c r="W127" i="6"/>
  <c r="X126" i="6"/>
  <c r="U32" i="6" l="1"/>
  <c r="T128" i="6"/>
  <c r="T60" i="6"/>
  <c r="T134" i="6" s="1"/>
  <c r="U31" i="6"/>
  <c r="V58" i="6"/>
  <c r="V55" i="6"/>
  <c r="V46" i="6"/>
  <c r="V45" i="6"/>
  <c r="V41" i="6"/>
  <c r="V57" i="6"/>
  <c r="V52" i="6"/>
  <c r="V50" i="6"/>
  <c r="V44" i="6"/>
  <c r="V42" i="6"/>
  <c r="V38" i="6"/>
  <c r="V36" i="6"/>
  <c r="V48" i="6"/>
  <c r="V56" i="6"/>
  <c r="V40" i="6"/>
  <c r="V37" i="6"/>
  <c r="V49" i="6"/>
  <c r="U30" i="6"/>
  <c r="X34" i="6"/>
  <c r="W35" i="6"/>
  <c r="Y126" i="6"/>
  <c r="X127" i="6"/>
  <c r="U43" i="6"/>
  <c r="U59" i="6"/>
  <c r="U132" i="6" s="1"/>
  <c r="U51" i="6"/>
  <c r="U130" i="6" s="1"/>
  <c r="V32" i="6" l="1"/>
  <c r="V59" i="6"/>
  <c r="V132" i="6" s="1"/>
  <c r="V30" i="6"/>
  <c r="Z126" i="6"/>
  <c r="Y127" i="6"/>
  <c r="V31" i="6"/>
  <c r="V51" i="6"/>
  <c r="V130" i="6" s="1"/>
  <c r="W52" i="6"/>
  <c r="W48" i="6"/>
  <c r="W45" i="6"/>
  <c r="W57" i="6"/>
  <c r="W50" i="6"/>
  <c r="W44" i="6"/>
  <c r="W42" i="6"/>
  <c r="W38" i="6"/>
  <c r="W36" i="6"/>
  <c r="W56" i="6"/>
  <c r="W49" i="6"/>
  <c r="W41" i="6"/>
  <c r="W40" i="6"/>
  <c r="W46" i="6"/>
  <c r="W58" i="6"/>
  <c r="W55" i="6"/>
  <c r="W37" i="6"/>
  <c r="V43" i="6"/>
  <c r="U128" i="6"/>
  <c r="U60" i="6"/>
  <c r="U134" i="6" s="1"/>
  <c r="X35" i="6"/>
  <c r="Y34" i="6"/>
  <c r="W31" i="6" l="1"/>
  <c r="W32" i="6"/>
  <c r="V60" i="6"/>
  <c r="V134" i="6" s="1"/>
  <c r="V128" i="6"/>
  <c r="W51" i="6"/>
  <c r="W130" i="6" s="1"/>
  <c r="X56" i="6"/>
  <c r="X55" i="6"/>
  <c r="X49" i="6"/>
  <c r="X52" i="6"/>
  <c r="X40" i="6"/>
  <c r="X37" i="6"/>
  <c r="X58" i="6"/>
  <c r="X50" i="6"/>
  <c r="X46" i="6"/>
  <c r="X42" i="6"/>
  <c r="X38" i="6"/>
  <c r="X36" i="6"/>
  <c r="X48" i="6"/>
  <c r="X45" i="6"/>
  <c r="X44" i="6"/>
  <c r="X57" i="6"/>
  <c r="X41" i="6"/>
  <c r="W43" i="6"/>
  <c r="W59" i="6"/>
  <c r="W132" i="6" s="1"/>
  <c r="AA126" i="6"/>
  <c r="Z127" i="6"/>
  <c r="W30" i="6"/>
  <c r="Y35" i="6"/>
  <c r="Z34" i="6"/>
  <c r="X43" i="6" l="1"/>
  <c r="AA127" i="6"/>
  <c r="AB126" i="6"/>
  <c r="X59" i="6"/>
  <c r="X132" i="6" s="1"/>
  <c r="Y57" i="6"/>
  <c r="Y50" i="6"/>
  <c r="Y46" i="6"/>
  <c r="Y44" i="6"/>
  <c r="Y56" i="6"/>
  <c r="Y49" i="6"/>
  <c r="Y40" i="6"/>
  <c r="Y37" i="6"/>
  <c r="Y58" i="6"/>
  <c r="Y48" i="6"/>
  <c r="Y31" i="6" s="1"/>
  <c r="Y41" i="6"/>
  <c r="Y45" i="6"/>
  <c r="Y36" i="6"/>
  <c r="Y55" i="6"/>
  <c r="Y30" i="6" s="1"/>
  <c r="Y52" i="6"/>
  <c r="Y42" i="6"/>
  <c r="Y38" i="6"/>
  <c r="W128" i="6"/>
  <c r="W60" i="6"/>
  <c r="W134" i="6" s="1"/>
  <c r="X30" i="6"/>
  <c r="X31" i="6"/>
  <c r="X32" i="6"/>
  <c r="AA34" i="6"/>
  <c r="Z35" i="6"/>
  <c r="X128" i="6"/>
  <c r="X51" i="6"/>
  <c r="X130" i="6" s="1"/>
  <c r="Y59" i="6" l="1"/>
  <c r="Y132" i="6" s="1"/>
  <c r="Z48" i="6"/>
  <c r="Z41" i="6"/>
  <c r="Z55" i="6"/>
  <c r="Z46" i="6"/>
  <c r="Z45" i="6"/>
  <c r="Z38" i="6"/>
  <c r="Z36" i="6"/>
  <c r="Z57" i="6"/>
  <c r="Z49" i="6"/>
  <c r="Z44" i="6"/>
  <c r="Z40" i="6"/>
  <c r="Z32" i="6" s="1"/>
  <c r="Z37" i="6"/>
  <c r="Z56" i="6"/>
  <c r="Z52" i="6"/>
  <c r="AF42" i="6"/>
  <c r="C142" i="6" s="1"/>
  <c r="AG42" i="6"/>
  <c r="C149" i="6" s="1"/>
  <c r="AB34" i="6"/>
  <c r="AA35" i="6"/>
  <c r="Y32" i="6"/>
  <c r="AB127" i="6"/>
  <c r="AC126" i="6"/>
  <c r="X60" i="6"/>
  <c r="X134" i="6" s="1"/>
  <c r="AG50" i="6"/>
  <c r="C150" i="6" s="1"/>
  <c r="AF50" i="6"/>
  <c r="C143" i="6" s="1"/>
  <c r="Y43" i="6"/>
  <c r="AG58" i="6"/>
  <c r="C151" i="6" s="1"/>
  <c r="AF58" i="6"/>
  <c r="C144" i="6" s="1"/>
  <c r="Y51" i="6"/>
  <c r="Y130" i="6" s="1"/>
  <c r="Z43" i="6" l="1"/>
  <c r="Z128" i="6" s="1"/>
  <c r="Z30" i="6"/>
  <c r="Z51" i="6"/>
  <c r="Z130" i="6" s="1"/>
  <c r="AA52" i="6"/>
  <c r="AA48" i="6"/>
  <c r="AA45" i="6"/>
  <c r="AA55" i="6"/>
  <c r="AA46" i="6"/>
  <c r="AA38" i="6"/>
  <c r="AA36" i="6"/>
  <c r="AA44" i="6"/>
  <c r="AA56" i="6"/>
  <c r="AA40" i="6"/>
  <c r="AA37" i="6"/>
  <c r="Z59" i="6"/>
  <c r="Z132" i="6" s="1"/>
  <c r="AG41" i="6"/>
  <c r="D149" i="6" s="1"/>
  <c r="AF41" i="6"/>
  <c r="D142" i="6" s="1"/>
  <c r="AD126" i="6"/>
  <c r="AC127" i="6"/>
  <c r="C152" i="6"/>
  <c r="AG57" i="6"/>
  <c r="D151" i="6" s="1"/>
  <c r="AF57" i="6"/>
  <c r="D144" i="6" s="1"/>
  <c r="C145" i="6"/>
  <c r="Z60" i="6"/>
  <c r="Z134" i="6" s="1"/>
  <c r="Y128" i="6"/>
  <c r="Y60" i="6"/>
  <c r="Y134" i="6" s="1"/>
  <c r="AB35" i="6"/>
  <c r="AC34" i="6"/>
  <c r="AG49" i="6"/>
  <c r="D150" i="6" s="1"/>
  <c r="AF49" i="6"/>
  <c r="D143" i="6" s="1"/>
  <c r="Z31" i="6"/>
  <c r="D145" i="6" l="1"/>
  <c r="D152" i="6"/>
  <c r="AC35" i="6"/>
  <c r="AD34" i="6"/>
  <c r="AB55" i="6"/>
  <c r="AB30" i="6" s="1"/>
  <c r="AB45" i="6"/>
  <c r="AB44" i="6"/>
  <c r="AB52" i="6"/>
  <c r="AB37" i="6"/>
  <c r="AB46" i="6"/>
  <c r="AB38" i="6"/>
  <c r="AB36" i="6"/>
  <c r="AG56" i="6"/>
  <c r="E151" i="6" s="1"/>
  <c r="AF56" i="6"/>
  <c r="E144" i="6" s="1"/>
  <c r="AA59" i="6"/>
  <c r="AA132" i="6" s="1"/>
  <c r="AA51" i="6"/>
  <c r="AA130" i="6" s="1"/>
  <c r="AA30" i="6"/>
  <c r="AA32" i="6"/>
  <c r="AG40" i="6"/>
  <c r="E149" i="6" s="1"/>
  <c r="AF40" i="6"/>
  <c r="E142" i="6" s="1"/>
  <c r="AA31" i="6"/>
  <c r="AG48" i="6"/>
  <c r="E150" i="6" s="1"/>
  <c r="AF48" i="6"/>
  <c r="E143" i="6" s="1"/>
  <c r="AD127" i="6"/>
  <c r="AE126" i="6"/>
  <c r="AE127" i="6" s="1"/>
  <c r="AA43" i="6"/>
  <c r="AB51" i="6" l="1"/>
  <c r="AB130" i="6" s="1"/>
  <c r="AA60" i="6"/>
  <c r="AA134" i="6" s="1"/>
  <c r="AA128" i="6"/>
  <c r="AC46" i="6"/>
  <c r="AC44" i="6"/>
  <c r="AC52" i="6"/>
  <c r="AC37" i="6"/>
  <c r="AC38" i="6"/>
  <c r="AC36" i="6"/>
  <c r="AC45" i="6"/>
  <c r="AC55" i="6"/>
  <c r="E145" i="6"/>
  <c r="AB43" i="6"/>
  <c r="AB59" i="6"/>
  <c r="AB132" i="6" s="1"/>
  <c r="AE34" i="6"/>
  <c r="AE35" i="6" s="1"/>
  <c r="AD35" i="6"/>
  <c r="AD52" i="6" s="1"/>
  <c r="E152" i="6"/>
  <c r="AC59" i="6" l="1"/>
  <c r="AC132" i="6" s="1"/>
  <c r="AB128" i="6"/>
  <c r="AB60" i="6"/>
  <c r="AB134" i="6" s="1"/>
  <c r="AF45" i="6"/>
  <c r="H143" i="6" s="1"/>
  <c r="AG45" i="6"/>
  <c r="H150" i="6" s="1"/>
  <c r="AD59" i="6"/>
  <c r="AD60" i="6" s="1"/>
  <c r="AG52" i="6"/>
  <c r="AF52" i="6"/>
  <c r="AC43" i="6"/>
  <c r="AF36" i="6"/>
  <c r="AG36" i="6"/>
  <c r="AF38" i="6"/>
  <c r="G142" i="6" s="1"/>
  <c r="AG38" i="6"/>
  <c r="G149" i="6" s="1"/>
  <c r="AF46" i="6"/>
  <c r="G143" i="6" s="1"/>
  <c r="AG46" i="6"/>
  <c r="G150" i="6" s="1"/>
  <c r="AC30" i="6"/>
  <c r="AF55" i="6"/>
  <c r="F144" i="6" s="1"/>
  <c r="AG55" i="6"/>
  <c r="F151" i="6" s="1"/>
  <c r="AF37" i="6"/>
  <c r="H142" i="6" s="1"/>
  <c r="AG37" i="6"/>
  <c r="H149" i="6" s="1"/>
  <c r="AC51" i="6"/>
  <c r="AC130" i="6" s="1"/>
  <c r="AF44" i="6"/>
  <c r="AG44" i="6"/>
  <c r="F145" i="6" l="1"/>
  <c r="G152" i="6"/>
  <c r="AC128" i="6"/>
  <c r="AC60" i="6"/>
  <c r="AC134" i="6" s="1"/>
  <c r="H152" i="6"/>
  <c r="G145" i="6"/>
  <c r="I144" i="6"/>
  <c r="J144" i="6" s="1"/>
  <c r="AF59" i="6"/>
  <c r="I150" i="6"/>
  <c r="J150" i="6" s="1"/>
  <c r="AG51" i="6"/>
  <c r="H145" i="6"/>
  <c r="AG43" i="6"/>
  <c r="I149" i="6"/>
  <c r="I151" i="6"/>
  <c r="J151" i="6" s="1"/>
  <c r="AG59" i="6"/>
  <c r="I143" i="6"/>
  <c r="J143" i="6" s="1"/>
  <c r="AF51" i="6"/>
  <c r="F152" i="6"/>
  <c r="AF43" i="6"/>
  <c r="I142" i="6"/>
  <c r="AF60" i="6" l="1"/>
  <c r="AG60" i="6"/>
  <c r="I152" i="6"/>
  <c r="J149" i="6"/>
  <c r="J152" i="6" s="1"/>
  <c r="I145" i="6"/>
  <c r="J142" i="6"/>
  <c r="J145" i="6" s="1"/>
</calcChain>
</file>

<file path=xl/sharedStrings.xml><?xml version="1.0" encoding="utf-8"?>
<sst xmlns="http://schemas.openxmlformats.org/spreadsheetml/2006/main" count="523" uniqueCount="100">
  <si>
    <t>all in R/kWh</t>
  </si>
  <si>
    <t>Rand-base</t>
  </si>
  <si>
    <t>BW1</t>
  </si>
  <si>
    <t>BW2</t>
  </si>
  <si>
    <t>BW3</t>
  </si>
  <si>
    <t>BW3.5</t>
  </si>
  <si>
    <t>BW4</t>
  </si>
  <si>
    <t>BW4 additional</t>
  </si>
  <si>
    <t>BW4 expedited</t>
  </si>
  <si>
    <t>BW 5</t>
  </si>
  <si>
    <t>New determination</t>
  </si>
  <si>
    <t>Total</t>
  </si>
  <si>
    <t>PV</t>
  </si>
  <si>
    <t>April 2011</t>
  </si>
  <si>
    <t>April 2013</t>
  </si>
  <si>
    <t>April 2014</t>
  </si>
  <si>
    <t>April 2015</t>
  </si>
  <si>
    <t>April 2016</t>
  </si>
  <si>
    <t>May 2016</t>
  </si>
  <si>
    <t>MW</t>
  </si>
  <si>
    <t>Wind</t>
  </si>
  <si>
    <t>CSP</t>
  </si>
  <si>
    <t>Small Hydro</t>
  </si>
  <si>
    <t>Biomass</t>
  </si>
  <si>
    <t>Landfill Gas</t>
  </si>
  <si>
    <t>Biogas</t>
  </si>
  <si>
    <t>http://www.energy.gov.za/IPP/List-of-IPP-Preferred-Bidders-Window-three-04Nov2013.pdf</t>
  </si>
  <si>
    <t>www.ipprenewables.co.za/gong/widget/file/.../279</t>
  </si>
  <si>
    <t>http://www.gov.za/sites/www.gov.za/files/39111_gon733_0.pdf</t>
  </si>
  <si>
    <t>http://www.gov.za/sites/www.gov.za/files/39111_gon731.pdf</t>
  </si>
  <si>
    <t>https://www.ipp-projects.co.za/Home/GetPressRelease?fileid=369b2900-f039-e511-942a-2c59e59ac9cd&amp;contentid=c1df9aec-ef39-e511-942a-2c59e59ac9cd</t>
  </si>
  <si>
    <t>CSP side calcs</t>
  </si>
  <si>
    <t>base</t>
  </si>
  <si>
    <t>R/kWh</t>
  </si>
  <si>
    <t>peak</t>
  </si>
  <si>
    <t>hours per day at peak</t>
  </si>
  <si>
    <t>hrs/day</t>
  </si>
  <si>
    <t>hours per year at peak</t>
  </si>
  <si>
    <t>hrs/year</t>
  </si>
  <si>
    <t>assumed load factor</t>
  </si>
  <si>
    <t>total full-load hours per year</t>
  </si>
  <si>
    <t>hours per year at base</t>
  </si>
  <si>
    <t>weighted average tariff</t>
  </si>
  <si>
    <t>Side calculations for inflationary adjustments</t>
  </si>
  <si>
    <t>to</t>
  </si>
  <si>
    <t>Source</t>
  </si>
  <si>
    <t>from</t>
  </si>
  <si>
    <t>CPI</t>
  </si>
  <si>
    <t>Jan 2008</t>
  </si>
  <si>
    <t>Jan 2012</t>
  </si>
  <si>
    <t>Apr 2013</t>
  </si>
  <si>
    <t>Apr 2014</t>
  </si>
  <si>
    <t>Jul 2014</t>
  </si>
  <si>
    <t>Oct 2014</t>
  </si>
  <si>
    <t>Apr 2015</t>
  </si>
  <si>
    <t>May 2015</t>
  </si>
  <si>
    <t>Jul 2015</t>
  </si>
  <si>
    <t>Dec 2015</t>
  </si>
  <si>
    <t>Jan 2016</t>
  </si>
  <si>
    <t>Apr 2016</t>
  </si>
  <si>
    <t>http://beta2.statssa.gov.za/publications/P0141/CPIHistory.pdf</t>
  </si>
  <si>
    <t>BW4-add</t>
  </si>
  <si>
    <t>BW4-exp</t>
  </si>
  <si>
    <t>TOTAL</t>
  </si>
  <si>
    <t>Capacity in MW</t>
  </si>
  <si>
    <t>Energy in TWh/a</t>
  </si>
  <si>
    <t>Tariff in R/kWh (Apr-2016)</t>
  </si>
  <si>
    <t>AVERAGE</t>
  </si>
  <si>
    <t>Assumed capacity factors</t>
  </si>
  <si>
    <t>all in April-2016-Rand</t>
  </si>
  <si>
    <t>Inflation</t>
  </si>
  <si>
    <t>Base year</t>
  </si>
  <si>
    <t>Total annual payments in bR/a</t>
  </si>
  <si>
    <t>Total nominal payments in bR</t>
  </si>
  <si>
    <t>Total present value in bR</t>
  </si>
  <si>
    <t>PPAs</t>
  </si>
  <si>
    <t>Preferred Bidder</t>
  </si>
  <si>
    <t>TOTAL Nominal</t>
  </si>
  <si>
    <t>TOTAL Present Value</t>
  </si>
  <si>
    <t>Average tariff in R/kWh</t>
  </si>
  <si>
    <t xml:space="preserve">Nominal </t>
  </si>
  <si>
    <t>Annual payments in bR/a (nominal)</t>
  </si>
  <si>
    <t>Annual payments in bR/a (real, 2016-Rand)</t>
  </si>
  <si>
    <t>Real (2016-Rand)</t>
  </si>
  <si>
    <t>TOTAL actual</t>
  </si>
  <si>
    <t>AVERAGE actual</t>
  </si>
  <si>
    <t>TOTAL with additional allocation</t>
  </si>
  <si>
    <t>AVERAGE with additional allocation</t>
  </si>
  <si>
    <t>http://www.energy.gov.za/files/renewable-energy-status-report/Market-Overview-and-Current-Levels-of-Renewable-Energy-Deployment-NERSA.pdf</t>
  </si>
  <si>
    <t>Additional allocation as per IRP 2010</t>
  </si>
  <si>
    <t>Total payment over lifetime of PPAs (nominal and real) in bR</t>
  </si>
  <si>
    <t>Discount rate (nominal)</t>
  </si>
  <si>
    <t>Inputs</t>
  </si>
  <si>
    <t>Sources</t>
  </si>
  <si>
    <t>http://www.energy.gov.za/IRP/irp%20files/IRP2010_2030_Final_Report_20110325.pdf</t>
  </si>
  <si>
    <t>all in April-2017-Rand</t>
  </si>
  <si>
    <t>Tariff in R/kWh (Apr-2017)</t>
  </si>
  <si>
    <t>Apr 2017</t>
  </si>
  <si>
    <t>Annual payments in bR/a (real, 2017-Rand)</t>
  </si>
  <si>
    <t>Real (2017-Rand)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</si>
</sst>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D11"/>
        <bgColor indexed="64"/>
      </patternFill>
    </fill>
    <fill>
      <patternFill patternType="solid">
        <fgColor rgb="FF9DB1CF"/>
        <bgColor indexed="64"/>
      </patternFill>
    </fill>
    <fill>
      <patternFill patternType="solid">
        <fgColor rgb="FFEEA63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6" fillId="0" borderId="0" applyNumberFormat="0" applyFill="0" applyBorder="0" applyAlignment="0" applyProtection="0"/>
    <xf numFmtId="0" fontId="8" fillId="3" borderId="1" applyNumberFormat="0" applyAlignment="0" applyProtection="0"/>
  </cellStyleXfs>
  <cellXfs count="95">
    <xf numFmtId="0" fontId="0" fillId="0" borderId="0" xfId="0"/>
    <xf numFmtId="0" fontId="0" fillId="4" borderId="0" xfId="0" applyFill="1"/>
    <xf numFmtId="0" fontId="3" fillId="4" borderId="0" xfId="0" applyFont="1" applyFill="1"/>
    <xf numFmtId="0" fontId="0" fillId="4" borderId="3" xfId="0" applyFill="1" applyBorder="1"/>
    <xf numFmtId="0" fontId="0" fillId="4" borderId="3" xfId="0" quotePrefix="1" applyFill="1" applyBorder="1"/>
    <xf numFmtId="164" fontId="1" fillId="2" borderId="4" xfId="1" applyNumberFormat="1" applyBorder="1"/>
    <xf numFmtId="164" fontId="0" fillId="4" borderId="3" xfId="0" applyNumberFormat="1" applyFill="1" applyBorder="1"/>
    <xf numFmtId="0" fontId="3" fillId="4" borderId="3" xfId="0" applyFont="1" applyFill="1" applyBorder="1"/>
    <xf numFmtId="0" fontId="0" fillId="4" borderId="0" xfId="0" applyFill="1" applyBorder="1"/>
    <xf numFmtId="0" fontId="0" fillId="4" borderId="0" xfId="0" quotePrefix="1" applyFill="1" applyBorder="1"/>
    <xf numFmtId="164" fontId="1" fillId="2" borderId="1" xfId="1" applyNumberFormat="1" applyBorder="1"/>
    <xf numFmtId="164" fontId="0" fillId="4" borderId="0" xfId="0" applyNumberFormat="1" applyFill="1" applyBorder="1"/>
    <xf numFmtId="0" fontId="3" fillId="4" borderId="0" xfId="0" applyFont="1" applyFill="1" applyBorder="1"/>
    <xf numFmtId="4" fontId="0" fillId="4" borderId="0" xfId="0" applyNumberFormat="1" applyFill="1" applyBorder="1"/>
    <xf numFmtId="4" fontId="2" fillId="3" borderId="2" xfId="2" applyNumberFormat="1"/>
    <xf numFmtId="0" fontId="4" fillId="4" borderId="5" xfId="0" applyFont="1" applyFill="1" applyBorder="1"/>
    <xf numFmtId="0" fontId="4" fillId="4" borderId="5" xfId="0" quotePrefix="1" applyFont="1" applyFill="1" applyBorder="1"/>
    <xf numFmtId="3" fontId="4" fillId="4" borderId="5" xfId="0" applyNumberFormat="1" applyFont="1" applyFill="1" applyBorder="1"/>
    <xf numFmtId="3" fontId="5" fillId="4" borderId="5" xfId="0" applyNumberFormat="1" applyFont="1" applyFill="1" applyBorder="1"/>
    <xf numFmtId="4" fontId="1" fillId="2" borderId="1" xfId="1" applyNumberFormat="1" applyBorder="1"/>
    <xf numFmtId="4" fontId="0" fillId="4" borderId="3" xfId="0" applyNumberFormat="1" applyFill="1" applyBorder="1"/>
    <xf numFmtId="0" fontId="4" fillId="4" borderId="3" xfId="0" quotePrefix="1" applyFont="1" applyFill="1" applyBorder="1"/>
    <xf numFmtId="3" fontId="4" fillId="4" borderId="3" xfId="0" applyNumberFormat="1" applyFont="1" applyFill="1" applyBorder="1"/>
    <xf numFmtId="0" fontId="4" fillId="4" borderId="3" xfId="0" applyFont="1" applyFill="1" applyBorder="1"/>
    <xf numFmtId="3" fontId="5" fillId="4" borderId="3" xfId="0" applyNumberFormat="1" applyFont="1" applyFill="1" applyBorder="1"/>
    <xf numFmtId="0" fontId="4" fillId="4" borderId="6" xfId="0" applyFont="1" applyFill="1" applyBorder="1"/>
    <xf numFmtId="0" fontId="4" fillId="4" borderId="6" xfId="0" quotePrefix="1" applyFont="1" applyFill="1" applyBorder="1"/>
    <xf numFmtId="3" fontId="4" fillId="4" borderId="6" xfId="0" applyNumberFormat="1" applyFont="1" applyFill="1" applyBorder="1"/>
    <xf numFmtId="3" fontId="5" fillId="4" borderId="6" xfId="0" applyNumberFormat="1" applyFont="1" applyFill="1" applyBorder="1"/>
    <xf numFmtId="3" fontId="3" fillId="4" borderId="0" xfId="0" applyNumberFormat="1" applyFont="1" applyFill="1"/>
    <xf numFmtId="0" fontId="6" fillId="4" borderId="0" xfId="3" applyFill="1"/>
    <xf numFmtId="15" fontId="0" fillId="4" borderId="0" xfId="0" quotePrefix="1" applyNumberFormat="1" applyFill="1"/>
    <xf numFmtId="0" fontId="0" fillId="4" borderId="0" xfId="0" quotePrefix="1" applyFill="1"/>
    <xf numFmtId="4" fontId="1" fillId="2" borderId="1" xfId="1" applyNumberFormat="1"/>
    <xf numFmtId="164" fontId="0" fillId="4" borderId="0" xfId="0" applyNumberFormat="1" applyFill="1"/>
    <xf numFmtId="4" fontId="0" fillId="4" borderId="0" xfId="0" applyNumberFormat="1" applyFill="1"/>
    <xf numFmtId="0" fontId="0" fillId="4" borderId="0" xfId="0" applyFill="1" applyAlignment="1">
      <alignment horizontal="right"/>
    </xf>
    <xf numFmtId="0" fontId="1" fillId="2" borderId="1" xfId="1"/>
    <xf numFmtId="9" fontId="1" fillId="2" borderId="1" xfId="1" applyNumberFormat="1"/>
    <xf numFmtId="0" fontId="0" fillId="4" borderId="0" xfId="0" applyFill="1" applyBorder="1" applyAlignment="1">
      <alignment horizontal="right"/>
    </xf>
    <xf numFmtId="164" fontId="0" fillId="5" borderId="0" xfId="0" applyNumberFormat="1" applyFill="1"/>
    <xf numFmtId="165" fontId="0" fillId="4" borderId="0" xfId="0" applyNumberFormat="1" applyFill="1"/>
    <xf numFmtId="4" fontId="0" fillId="0" borderId="0" xfId="0" applyNumberFormat="1"/>
    <xf numFmtId="166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" fontId="1" fillId="2" borderId="1" xfId="1" applyNumberFormat="1"/>
    <xf numFmtId="0" fontId="3" fillId="0" borderId="0" xfId="0" applyFont="1"/>
    <xf numFmtId="4" fontId="3" fillId="0" borderId="0" xfId="0" applyNumberFormat="1" applyFont="1"/>
    <xf numFmtId="166" fontId="3" fillId="0" borderId="0" xfId="0" applyNumberFormat="1" applyFont="1"/>
    <xf numFmtId="4" fontId="4" fillId="0" borderId="0" xfId="0" applyNumberFormat="1" applyFont="1"/>
    <xf numFmtId="1" fontId="3" fillId="0" borderId="0" xfId="0" applyNumberFormat="1" applyFont="1"/>
    <xf numFmtId="0" fontId="4" fillId="0" borderId="0" xfId="0" applyFont="1" applyAlignment="1">
      <alignment horizontal="right"/>
    </xf>
    <xf numFmtId="3" fontId="4" fillId="4" borderId="0" xfId="0" applyNumberFormat="1" applyFont="1" applyFill="1"/>
    <xf numFmtId="0" fontId="7" fillId="0" borderId="0" xfId="0" applyFont="1" applyAlignment="1">
      <alignment horizontal="left"/>
    </xf>
    <xf numFmtId="0" fontId="0" fillId="6" borderId="0" xfId="0" applyFill="1"/>
    <xf numFmtId="4" fontId="0" fillId="6" borderId="0" xfId="0" applyNumberFormat="1" applyFill="1"/>
    <xf numFmtId="166" fontId="0" fillId="6" borderId="0" xfId="0" applyNumberFormat="1" applyFill="1"/>
    <xf numFmtId="166" fontId="3" fillId="6" borderId="0" xfId="0" applyNumberFormat="1" applyFont="1" applyFill="1"/>
    <xf numFmtId="0" fontId="0" fillId="6" borderId="5" xfId="0" applyFill="1" applyBorder="1"/>
    <xf numFmtId="4" fontId="0" fillId="6" borderId="5" xfId="0" applyNumberFormat="1" applyFill="1" applyBorder="1"/>
    <xf numFmtId="166" fontId="0" fillId="6" borderId="5" xfId="0" applyNumberFormat="1" applyFill="1" applyBorder="1"/>
    <xf numFmtId="166" fontId="3" fillId="6" borderId="5" xfId="0" applyNumberFormat="1" applyFont="1" applyFill="1" applyBorder="1"/>
    <xf numFmtId="4" fontId="3" fillId="6" borderId="0" xfId="0" applyNumberFormat="1" applyFont="1" applyFill="1"/>
    <xf numFmtId="0" fontId="0" fillId="7" borderId="0" xfId="0" applyFill="1"/>
    <xf numFmtId="4" fontId="0" fillId="7" borderId="0" xfId="0" applyNumberFormat="1" applyFill="1"/>
    <xf numFmtId="166" fontId="0" fillId="7" borderId="0" xfId="0" applyNumberFormat="1" applyFill="1"/>
    <xf numFmtId="166" fontId="3" fillId="7" borderId="0" xfId="0" applyNumberFormat="1" applyFont="1" applyFill="1"/>
    <xf numFmtId="0" fontId="0" fillId="7" borderId="5" xfId="0" applyFill="1" applyBorder="1"/>
    <xf numFmtId="4" fontId="0" fillId="7" borderId="5" xfId="0" applyNumberFormat="1" applyFill="1" applyBorder="1"/>
    <xf numFmtId="166" fontId="0" fillId="7" borderId="5" xfId="0" applyNumberFormat="1" applyFill="1" applyBorder="1"/>
    <xf numFmtId="166" fontId="3" fillId="7" borderId="5" xfId="0" applyNumberFormat="1" applyFont="1" applyFill="1" applyBorder="1"/>
    <xf numFmtId="4" fontId="3" fillId="7" borderId="0" xfId="0" applyNumberFormat="1" applyFont="1" applyFill="1"/>
    <xf numFmtId="0" fontId="0" fillId="8" borderId="0" xfId="0" applyFill="1"/>
    <xf numFmtId="4" fontId="0" fillId="8" borderId="0" xfId="0" applyNumberFormat="1" applyFill="1"/>
    <xf numFmtId="166" fontId="0" fillId="8" borderId="0" xfId="0" applyNumberFormat="1" applyFill="1"/>
    <xf numFmtId="166" fontId="3" fillId="8" borderId="0" xfId="0" applyNumberFormat="1" applyFont="1" applyFill="1"/>
    <xf numFmtId="0" fontId="0" fillId="8" borderId="5" xfId="0" applyFill="1" applyBorder="1"/>
    <xf numFmtId="4" fontId="0" fillId="8" borderId="5" xfId="0" applyNumberFormat="1" applyFill="1" applyBorder="1"/>
    <xf numFmtId="166" fontId="0" fillId="8" borderId="5" xfId="0" applyNumberFormat="1" applyFill="1" applyBorder="1"/>
    <xf numFmtId="166" fontId="3" fillId="8" borderId="5" xfId="0" applyNumberFormat="1" applyFont="1" applyFill="1" applyBorder="1"/>
    <xf numFmtId="4" fontId="3" fillId="8" borderId="0" xfId="0" applyNumberFormat="1" applyFont="1" applyFill="1"/>
    <xf numFmtId="3" fontId="3" fillId="0" borderId="0" xfId="0" applyNumberFormat="1" applyFont="1"/>
    <xf numFmtId="3" fontId="1" fillId="2" borderId="1" xfId="1" applyNumberFormat="1"/>
    <xf numFmtId="3" fontId="2" fillId="3" borderId="2" xfId="2" applyNumberFormat="1"/>
    <xf numFmtId="0" fontId="3" fillId="0" borderId="0" xfId="0" applyFont="1" applyAlignment="1">
      <alignment horizontal="right"/>
    </xf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  <xf numFmtId="0" fontId="6" fillId="0" borderId="0" xfId="3"/>
    <xf numFmtId="166" fontId="1" fillId="2" borderId="1" xfId="1" applyNumberFormat="1"/>
    <xf numFmtId="3" fontId="8" fillId="3" borderId="1" xfId="4" applyNumberFormat="1"/>
    <xf numFmtId="9" fontId="8" fillId="3" borderId="1" xfId="4" applyNumberFormat="1"/>
    <xf numFmtId="4" fontId="8" fillId="3" borderId="1" xfId="4" applyNumberFormat="1"/>
  </cellXfs>
  <cellStyles count="5">
    <cellStyle name="Calculation" xfId="4" builtinId="22"/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EEA632"/>
      <color rgb="FF9DB1CF"/>
      <color rgb="FFFFE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za/sites/www.gov.za/files/39111_gon733_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nergy.gov.za/IPP/List-of-IPP-Preferred-Bidders-Window-three-04Nov2013.pdf" TargetMode="External"/><Relationship Id="rId1" Type="http://schemas.openxmlformats.org/officeDocument/2006/relationships/hyperlink" Target="http://www.ipprenewables.co.za/gong/widget/file/.../279" TargetMode="External"/><Relationship Id="rId6" Type="http://schemas.openxmlformats.org/officeDocument/2006/relationships/hyperlink" Target="http://www.energy.gov.za/files/renewable-energy-status-report/Market-Overview-and-Current-Levels-of-Renewable-Energy-Deployment-NERSA.pdf" TargetMode="External"/><Relationship Id="rId5" Type="http://schemas.openxmlformats.org/officeDocument/2006/relationships/hyperlink" Target="https://www.ipp-projects.co.za/Home/GetPressRelease?fileid=369b2900-f039-e511-942a-2c59e59ac9cd&amp;contentid=c1df9aec-ef39-e511-942a-2c59e59ac9cd" TargetMode="External"/><Relationship Id="rId4" Type="http://schemas.openxmlformats.org/officeDocument/2006/relationships/hyperlink" Target="http://www.gov.za/sites/www.gov.za/files/39111_gon73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eta2.statssa.gov.za/publications/P0141/CPIHistory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ergy.gov.za/IRP/irp%20files/IRP2010_2030_Final_Report_20110325.pdf" TargetMode="External"/><Relationship Id="rId1" Type="http://schemas.openxmlformats.org/officeDocument/2006/relationships/hyperlink" Target="http://www.energy.gov.za/files/renewable-energy-status-report/Market-Overview-and-Current-Levels-of-Renewable-Energy-Deployment-NERS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nergy.gov.za/IRP/irp%20files/IRP2010_2030_Final_Report_20110325.pdf" TargetMode="External"/><Relationship Id="rId1" Type="http://schemas.openxmlformats.org/officeDocument/2006/relationships/hyperlink" Target="http://www.energy.gov.za/files/renewable-energy-status-report/Market-Overview-and-Current-Levels-of-Renewable-Energy-Deployment-NER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AA60"/>
  <sheetViews>
    <sheetView topLeftCell="A13" zoomScale="90" zoomScaleNormal="90" workbookViewId="0">
      <selection activeCell="H54" sqref="H54"/>
    </sheetView>
  </sheetViews>
  <sheetFormatPr defaultColWidth="9.109375" defaultRowHeight="14.4" x14ac:dyDescent="0.3"/>
  <cols>
    <col min="1" max="1" width="9.109375" style="1"/>
    <col min="2" max="2" width="13.6640625" style="1" customWidth="1"/>
    <col min="3" max="3" width="10.33203125" style="1" bestFit="1" customWidth="1"/>
    <col min="4" max="11" width="9.109375" style="1"/>
    <col min="12" max="12" width="18.6640625" style="1" bestFit="1" customWidth="1"/>
    <col min="13" max="16384" width="9.109375" style="1"/>
  </cols>
  <sheetData>
    <row r="2" spans="2:20" ht="15" x14ac:dyDescent="0.25">
      <c r="C2" s="1" t="s">
        <v>0</v>
      </c>
    </row>
    <row r="3" spans="2:20" ht="15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75</v>
      </c>
      <c r="O3" s="2" t="s">
        <v>76</v>
      </c>
    </row>
    <row r="4" spans="2:20" s="3" customFormat="1" ht="15" x14ac:dyDescent="0.25">
      <c r="B4" s="3" t="s">
        <v>12</v>
      </c>
      <c r="C4" s="4" t="s">
        <v>13</v>
      </c>
      <c r="D4" s="5">
        <v>2.758</v>
      </c>
      <c r="E4" s="5">
        <v>1.645</v>
      </c>
      <c r="F4" s="5">
        <v>0.88100000000000001</v>
      </c>
      <c r="G4" s="6"/>
      <c r="H4" s="5">
        <v>0.65900000000000003</v>
      </c>
      <c r="M4" s="7"/>
      <c r="N4" s="7"/>
    </row>
    <row r="5" spans="2:20" s="8" customFormat="1" ht="15" x14ac:dyDescent="0.25">
      <c r="C5" s="9" t="s">
        <v>14</v>
      </c>
      <c r="D5" s="10">
        <v>3.0979999999999999</v>
      </c>
      <c r="E5" s="10">
        <v>1.8480000000000001</v>
      </c>
      <c r="F5" s="10">
        <v>0.99</v>
      </c>
      <c r="G5" s="11"/>
      <c r="H5" s="10">
        <v>0.74</v>
      </c>
      <c r="M5" s="12"/>
      <c r="N5" s="12"/>
    </row>
    <row r="6" spans="2:20" s="8" customFormat="1" ht="15" x14ac:dyDescent="0.25">
      <c r="C6" s="9" t="s">
        <v>15</v>
      </c>
      <c r="D6" s="10">
        <v>3.2879999999999998</v>
      </c>
      <c r="E6" s="10">
        <v>1.9610000000000001</v>
      </c>
      <c r="F6" s="10">
        <v>1.05</v>
      </c>
      <c r="G6" s="11"/>
      <c r="H6" s="10">
        <v>0.78600000000000003</v>
      </c>
      <c r="I6" s="10">
        <v>0.85199999999999998</v>
      </c>
      <c r="J6" s="13">
        <f>J7*CPI!$G$11</f>
        <v>0.55623606557377048</v>
      </c>
      <c r="M6" s="12"/>
      <c r="N6" s="12"/>
    </row>
    <row r="7" spans="2:20" s="8" customFormat="1" ht="15" x14ac:dyDescent="0.25">
      <c r="C7" s="9" t="s">
        <v>16</v>
      </c>
      <c r="D7" s="13">
        <f>D6*CPI!$J$8</f>
        <v>3.4343835616438358</v>
      </c>
      <c r="E7" s="13">
        <f>E6*CPI!$J$8</f>
        <v>2.0483047945205484</v>
      </c>
      <c r="F7" s="13">
        <f>F6*CPI!$J$8</f>
        <v>1.0967465753424659</v>
      </c>
      <c r="G7" s="13"/>
      <c r="H7" s="13">
        <f>H6*CPI!$J$8</f>
        <v>0.82099315068493162</v>
      </c>
      <c r="I7" s="13">
        <f>I6*CPI!$J$8</f>
        <v>0.8899315068493151</v>
      </c>
      <c r="J7" s="10">
        <v>0.58099999999999996</v>
      </c>
      <c r="M7" s="12"/>
      <c r="N7" s="12"/>
    </row>
    <row r="8" spans="2:20" s="8" customFormat="1" ht="15" x14ac:dyDescent="0.25">
      <c r="C8" s="9" t="s">
        <v>17</v>
      </c>
      <c r="D8" s="13">
        <f>D6*CPI!$O$8</f>
        <v>3.6483287671232874</v>
      </c>
      <c r="E8" s="13">
        <f>E6*CPI!$O$8</f>
        <v>2.175904109589041</v>
      </c>
      <c r="F8" s="13">
        <f>F6*CPI!$O$8</f>
        <v>1.1650684931506849</v>
      </c>
      <c r="G8" s="13"/>
      <c r="H8" s="13">
        <f>H6*CPI!$O$8</f>
        <v>0.87213698630136993</v>
      </c>
      <c r="I8" s="13">
        <f>I6*CPI!$O$8</f>
        <v>0.94536986301369863</v>
      </c>
      <c r="J8" s="14">
        <f>J6*CPI!$O$8</f>
        <v>0.61719344262295084</v>
      </c>
      <c r="M8" s="12"/>
      <c r="N8" s="12"/>
    </row>
    <row r="9" spans="2:20" s="15" customFormat="1" ht="15" x14ac:dyDescent="0.25">
      <c r="C9" s="16" t="s">
        <v>19</v>
      </c>
      <c r="D9" s="17">
        <v>632</v>
      </c>
      <c r="E9" s="17">
        <v>417</v>
      </c>
      <c r="F9" s="17">
        <v>435</v>
      </c>
      <c r="G9" s="17">
        <v>0</v>
      </c>
      <c r="H9" s="17">
        <v>415</v>
      </c>
      <c r="I9" s="17">
        <v>398</v>
      </c>
      <c r="J9" s="17">
        <v>520</v>
      </c>
      <c r="K9" s="17"/>
      <c r="L9" s="15">
        <v>2200</v>
      </c>
      <c r="M9" s="18">
        <f>SUM(D9:L9)</f>
        <v>5017</v>
      </c>
      <c r="N9" s="17">
        <f>SUM(D9:F9)</f>
        <v>1484</v>
      </c>
      <c r="O9" s="17">
        <f>SUM(D9:I9)</f>
        <v>2297</v>
      </c>
      <c r="P9" s="17"/>
      <c r="Q9" s="17"/>
      <c r="R9" s="17"/>
      <c r="S9" s="17"/>
      <c r="T9" s="17"/>
    </row>
    <row r="10" spans="2:20" s="3" customFormat="1" ht="15" x14ac:dyDescent="0.25">
      <c r="B10" s="3" t="s">
        <v>20</v>
      </c>
      <c r="C10" s="4" t="s">
        <v>13</v>
      </c>
      <c r="D10" s="5">
        <v>1.143</v>
      </c>
      <c r="E10" s="5">
        <v>0.89700000000000002</v>
      </c>
      <c r="F10" s="5">
        <v>0.65600000000000003</v>
      </c>
      <c r="G10" s="6"/>
      <c r="H10" s="5">
        <v>0.51900000000000002</v>
      </c>
      <c r="M10" s="7"/>
      <c r="N10" s="7"/>
    </row>
    <row r="11" spans="2:20" s="8" customFormat="1" ht="15" x14ac:dyDescent="0.25">
      <c r="C11" s="9" t="s">
        <v>14</v>
      </c>
      <c r="D11" s="10">
        <v>1.284</v>
      </c>
      <c r="E11" s="10">
        <v>1.008</v>
      </c>
      <c r="F11" s="10">
        <v>0.73699999999999999</v>
      </c>
      <c r="G11" s="11"/>
      <c r="H11" s="10">
        <v>0.58299999999999996</v>
      </c>
      <c r="M11" s="12"/>
      <c r="N11" s="12"/>
    </row>
    <row r="12" spans="2:20" s="8" customFormat="1" ht="15" x14ac:dyDescent="0.25">
      <c r="C12" s="9" t="s">
        <v>15</v>
      </c>
      <c r="D12" s="10">
        <v>1.363</v>
      </c>
      <c r="E12" s="10">
        <v>1.069</v>
      </c>
      <c r="F12" s="10">
        <v>0.78200000000000003</v>
      </c>
      <c r="G12" s="11"/>
      <c r="H12" s="10">
        <v>0.61899999999999999</v>
      </c>
      <c r="I12" s="10">
        <v>0.72199999999999998</v>
      </c>
      <c r="J12" s="13">
        <f>J13*CPI!$G$11</f>
        <v>0.55623606557377048</v>
      </c>
      <c r="M12" s="12"/>
      <c r="N12" s="12"/>
    </row>
    <row r="13" spans="2:20" s="8" customFormat="1" ht="15" x14ac:dyDescent="0.25">
      <c r="C13" s="9" t="s">
        <v>16</v>
      </c>
      <c r="D13" s="13">
        <f>D12*CPI!$J$8</f>
        <v>1.4236815068493152</v>
      </c>
      <c r="E13" s="13">
        <f>E12*CPI!$J$8</f>
        <v>1.1165924657534247</v>
      </c>
      <c r="F13" s="13">
        <f>F12*CPI!$J$8</f>
        <v>0.81681506849315078</v>
      </c>
      <c r="G13" s="13"/>
      <c r="H13" s="13">
        <f>H12*CPI!$J$8</f>
        <v>0.64655821917808221</v>
      </c>
      <c r="I13" s="13">
        <f>I12*CPI!$J$8</f>
        <v>0.75414383561643838</v>
      </c>
      <c r="J13" s="10">
        <v>0.58099999999999996</v>
      </c>
      <c r="M13" s="12"/>
      <c r="N13" s="12"/>
    </row>
    <row r="14" spans="2:20" s="8" customFormat="1" ht="15" x14ac:dyDescent="0.25">
      <c r="C14" s="9" t="s">
        <v>17</v>
      </c>
      <c r="D14" s="13">
        <f>D12*CPI!$O$8</f>
        <v>1.5123698630136986</v>
      </c>
      <c r="E14" s="13">
        <f>E12*CPI!$O$8</f>
        <v>1.1861506849315069</v>
      </c>
      <c r="F14" s="13">
        <f>F12*CPI!$O$8</f>
        <v>0.86769863013698634</v>
      </c>
      <c r="G14" s="13"/>
      <c r="H14" s="13">
        <f>H12*CPI!$O$8</f>
        <v>0.68683561643835611</v>
      </c>
      <c r="I14" s="13">
        <f>I12*CPI!$O$8</f>
        <v>0.80112328767123286</v>
      </c>
      <c r="J14" s="14">
        <f>J12*CPI!$O$8</f>
        <v>0.61719344262295084</v>
      </c>
      <c r="M14" s="12"/>
      <c r="N14" s="12"/>
    </row>
    <row r="15" spans="2:20" s="15" customFormat="1" ht="15" x14ac:dyDescent="0.25">
      <c r="C15" s="16" t="s">
        <v>19</v>
      </c>
      <c r="D15" s="17">
        <v>634</v>
      </c>
      <c r="E15" s="17">
        <v>563</v>
      </c>
      <c r="F15" s="17">
        <v>787</v>
      </c>
      <c r="G15" s="17">
        <v>0</v>
      </c>
      <c r="H15" s="17">
        <v>676</v>
      </c>
      <c r="I15" s="17">
        <v>686</v>
      </c>
      <c r="J15" s="17">
        <v>650</v>
      </c>
      <c r="K15" s="17"/>
      <c r="L15" s="15">
        <v>3040</v>
      </c>
      <c r="M15" s="18">
        <f>SUM(D15:L15)</f>
        <v>7036</v>
      </c>
      <c r="N15" s="17">
        <f>SUM(D15:F15)</f>
        <v>1984</v>
      </c>
      <c r="O15" s="17">
        <f>SUM(D15:I15)</f>
        <v>3346</v>
      </c>
      <c r="P15" s="17"/>
      <c r="Q15" s="17"/>
      <c r="R15" s="17"/>
      <c r="S15" s="17"/>
      <c r="T15" s="17"/>
    </row>
    <row r="16" spans="2:20" s="3" customFormat="1" ht="15" x14ac:dyDescent="0.25">
      <c r="B16" s="3" t="s">
        <v>21</v>
      </c>
      <c r="C16" s="4" t="s">
        <v>13</v>
      </c>
      <c r="D16" s="5">
        <v>2.6859999999999999</v>
      </c>
      <c r="E16" s="5">
        <v>2.512</v>
      </c>
      <c r="F16" s="5">
        <v>1.46</v>
      </c>
      <c r="G16" s="8"/>
      <c r="M16" s="7"/>
      <c r="N16" s="7"/>
    </row>
    <row r="17" spans="2:20" s="8" customFormat="1" ht="15" x14ac:dyDescent="0.25">
      <c r="C17" s="9" t="s">
        <v>14</v>
      </c>
      <c r="D17" s="10">
        <v>3.0169999999999999</v>
      </c>
      <c r="E17" s="10">
        <v>2.8220000000000001</v>
      </c>
      <c r="F17" s="10">
        <v>1.64</v>
      </c>
      <c r="M17" s="12"/>
      <c r="N17" s="12"/>
    </row>
    <row r="18" spans="2:20" s="8" customFormat="1" ht="15" x14ac:dyDescent="0.25">
      <c r="C18" s="9" t="s">
        <v>15</v>
      </c>
      <c r="D18" s="13">
        <f>D17*CPI!$G$7</f>
        <v>3.2035054545454544</v>
      </c>
      <c r="E18" s="13">
        <f>E17*CPI!$G$7</f>
        <v>2.9964509090909091</v>
      </c>
      <c r="F18" s="13">
        <f>F17*CPI!$G$7*$Z$59</f>
        <v>2.9748606060606053</v>
      </c>
      <c r="G18" s="13">
        <f>G19*CPI!$G$11</f>
        <v>2.7803825136612019</v>
      </c>
      <c r="M18" s="12"/>
      <c r="N18" s="12"/>
    </row>
    <row r="19" spans="2:20" s="8" customFormat="1" ht="15" x14ac:dyDescent="0.25">
      <c r="C19" s="9" t="s">
        <v>16</v>
      </c>
      <c r="D19" s="13">
        <f>D18*CPI!$J$8</f>
        <v>3.3461272727272728</v>
      </c>
      <c r="E19" s="13">
        <f>E18*CPI!$J$8</f>
        <v>3.1298545454545454</v>
      </c>
      <c r="F19" s="13">
        <f>F18*CPI!$J$8</f>
        <v>3.1073030303030298</v>
      </c>
      <c r="G19" s="19">
        <f>1.7*$Z$59</f>
        <v>2.9041666666666663</v>
      </c>
      <c r="M19" s="12"/>
      <c r="N19" s="12"/>
    </row>
    <row r="20" spans="2:20" s="8" customFormat="1" ht="15" x14ac:dyDescent="0.25">
      <c r="C20" s="9" t="s">
        <v>17</v>
      </c>
      <c r="D20" s="13">
        <f>D18*CPI!$O$8</f>
        <v>3.5545745454545452</v>
      </c>
      <c r="E20" s="13">
        <f>E18*CPI!$O$8</f>
        <v>3.3248290909090907</v>
      </c>
      <c r="F20" s="13">
        <f>F18*CPI!$O$8</f>
        <v>3.3008727272727265</v>
      </c>
      <c r="G20" s="14">
        <f>G18*CPI!$O$8</f>
        <v>3.0850819672131142</v>
      </c>
      <c r="M20" s="12"/>
      <c r="N20" s="12"/>
    </row>
    <row r="21" spans="2:20" s="15" customFormat="1" ht="15" x14ac:dyDescent="0.25">
      <c r="C21" s="16" t="s">
        <v>19</v>
      </c>
      <c r="D21" s="17">
        <v>150</v>
      </c>
      <c r="E21" s="17">
        <v>50</v>
      </c>
      <c r="F21" s="17">
        <v>200</v>
      </c>
      <c r="G21" s="17">
        <v>200</v>
      </c>
      <c r="H21" s="17">
        <v>0</v>
      </c>
      <c r="I21" s="17">
        <v>0</v>
      </c>
      <c r="J21" s="17">
        <v>450</v>
      </c>
      <c r="K21" s="17"/>
      <c r="L21" s="15">
        <v>600</v>
      </c>
      <c r="M21" s="18">
        <f>SUM(D21:L21)</f>
        <v>1650</v>
      </c>
      <c r="N21" s="17">
        <f>SUM(D21:F21)</f>
        <v>400</v>
      </c>
      <c r="O21" s="17">
        <f>SUM(D21:G21)</f>
        <v>600</v>
      </c>
      <c r="P21" s="17"/>
      <c r="Q21" s="17"/>
      <c r="R21" s="17"/>
      <c r="S21" s="17"/>
      <c r="T21" s="17"/>
    </row>
    <row r="22" spans="2:20" s="3" customFormat="1" ht="15" x14ac:dyDescent="0.25">
      <c r="B22" s="3" t="s">
        <v>22</v>
      </c>
      <c r="C22" s="4" t="s">
        <v>13</v>
      </c>
      <c r="D22" s="20"/>
      <c r="E22" s="5">
        <v>1.03</v>
      </c>
      <c r="F22" s="20"/>
      <c r="G22" s="6"/>
      <c r="H22" s="5">
        <v>0.93700000000000006</v>
      </c>
      <c r="M22" s="7"/>
      <c r="N22" s="7"/>
    </row>
    <row r="23" spans="2:20" s="8" customFormat="1" ht="15" x14ac:dyDescent="0.25">
      <c r="C23" s="9" t="s">
        <v>14</v>
      </c>
      <c r="D23" s="13"/>
      <c r="E23" s="10">
        <v>1.157</v>
      </c>
      <c r="F23" s="13"/>
      <c r="G23" s="11"/>
      <c r="H23" s="10">
        <v>1.0529999999999999</v>
      </c>
      <c r="M23" s="12"/>
      <c r="N23" s="12"/>
    </row>
    <row r="24" spans="2:20" s="8" customFormat="1" ht="15" x14ac:dyDescent="0.25">
      <c r="C24" s="9" t="s">
        <v>15</v>
      </c>
      <c r="D24" s="13"/>
      <c r="E24" s="10">
        <v>1.228</v>
      </c>
      <c r="F24" s="13"/>
      <c r="G24" s="11"/>
      <c r="H24" s="10">
        <v>1.117</v>
      </c>
      <c r="M24" s="12"/>
      <c r="N24" s="12"/>
    </row>
    <row r="25" spans="2:20" s="8" customFormat="1" ht="15" x14ac:dyDescent="0.25">
      <c r="C25" s="9" t="s">
        <v>16</v>
      </c>
      <c r="D25" s="13"/>
      <c r="E25" s="13">
        <f>E24*CPI!$J$8</f>
        <v>1.2826712328767125</v>
      </c>
      <c r="F25" s="13"/>
      <c r="G25" s="13"/>
      <c r="H25" s="13">
        <f>H24*CPI!$J$8</f>
        <v>1.1667294520547946</v>
      </c>
      <c r="M25" s="12"/>
      <c r="N25" s="12"/>
    </row>
    <row r="26" spans="2:20" s="8" customFormat="1" ht="15" x14ac:dyDescent="0.25">
      <c r="C26" s="9" t="s">
        <v>17</v>
      </c>
      <c r="D26" s="13"/>
      <c r="E26" s="13">
        <f>E24*CPI!$O$8</f>
        <v>1.3625753424657534</v>
      </c>
      <c r="F26" s="13"/>
      <c r="G26" s="13"/>
      <c r="H26" s="14">
        <f>H24*CPI!$O$8</f>
        <v>1.2394109589041096</v>
      </c>
      <c r="M26" s="12"/>
      <c r="N26" s="12"/>
    </row>
    <row r="27" spans="2:20" s="15" customFormat="1" ht="15" x14ac:dyDescent="0.25">
      <c r="C27" s="16" t="s">
        <v>19</v>
      </c>
      <c r="D27" s="17">
        <v>0</v>
      </c>
      <c r="E27" s="17">
        <v>14</v>
      </c>
      <c r="F27" s="17">
        <v>0</v>
      </c>
      <c r="G27" s="17">
        <v>0</v>
      </c>
      <c r="H27" s="17">
        <v>5</v>
      </c>
      <c r="I27" s="17">
        <v>0</v>
      </c>
      <c r="J27" s="17">
        <v>40</v>
      </c>
      <c r="K27" s="17"/>
      <c r="L27" s="15">
        <v>60</v>
      </c>
      <c r="M27" s="18">
        <f>SUM(D27:L27)</f>
        <v>119</v>
      </c>
      <c r="N27" s="17">
        <f>SUM(D27:F27)</f>
        <v>14</v>
      </c>
      <c r="O27" s="17">
        <f>SUM(D27:I27)</f>
        <v>19</v>
      </c>
      <c r="P27" s="17"/>
      <c r="Q27" s="17"/>
      <c r="R27" s="17"/>
      <c r="S27" s="17"/>
      <c r="T27" s="17"/>
    </row>
    <row r="28" spans="2:20" s="3" customFormat="1" ht="15" x14ac:dyDescent="0.25">
      <c r="B28" s="3" t="s">
        <v>23</v>
      </c>
      <c r="C28" s="4" t="s">
        <v>13</v>
      </c>
      <c r="F28" s="5">
        <v>1.246</v>
      </c>
      <c r="H28" s="5">
        <v>1.216</v>
      </c>
      <c r="M28" s="7"/>
      <c r="N28" s="7"/>
    </row>
    <row r="29" spans="2:20" s="8" customFormat="1" ht="15" x14ac:dyDescent="0.25">
      <c r="C29" s="9" t="s">
        <v>14</v>
      </c>
      <c r="F29" s="10">
        <v>1.4</v>
      </c>
      <c r="H29" s="10">
        <v>1.3660000000000001</v>
      </c>
      <c r="M29" s="12"/>
      <c r="N29" s="12"/>
    </row>
    <row r="30" spans="2:20" s="8" customFormat="1" ht="15" x14ac:dyDescent="0.25">
      <c r="C30" s="9" t="s">
        <v>15</v>
      </c>
      <c r="F30" s="10">
        <v>1.486</v>
      </c>
      <c r="H30" s="10">
        <v>1.45</v>
      </c>
      <c r="M30" s="12"/>
      <c r="N30" s="12"/>
    </row>
    <row r="31" spans="2:20" s="8" customFormat="1" ht="15" x14ac:dyDescent="0.25">
      <c r="C31" s="9" t="s">
        <v>16</v>
      </c>
      <c r="F31" s="13">
        <f>F30*CPI!$J$8</f>
        <v>1.5521575342465754</v>
      </c>
      <c r="G31" s="13"/>
      <c r="H31" s="13">
        <f>H30*CPI!$J$8</f>
        <v>1.514554794520548</v>
      </c>
      <c r="M31" s="12"/>
      <c r="N31" s="12"/>
    </row>
    <row r="32" spans="2:20" s="8" customFormat="1" ht="15" x14ac:dyDescent="0.25">
      <c r="C32" s="9" t="s">
        <v>17</v>
      </c>
      <c r="F32" s="13">
        <f>F30*CPI!$O$8</f>
        <v>1.6488493150684931</v>
      </c>
      <c r="G32" s="13"/>
      <c r="H32" s="14">
        <f>H30*CPI!$O$8</f>
        <v>1.6089041095890411</v>
      </c>
      <c r="M32" s="12"/>
      <c r="N32" s="12"/>
    </row>
    <row r="33" spans="2:20" s="15" customFormat="1" ht="15" x14ac:dyDescent="0.25">
      <c r="C33" s="16" t="s">
        <v>19</v>
      </c>
      <c r="D33" s="17">
        <v>0</v>
      </c>
      <c r="E33" s="17">
        <v>0</v>
      </c>
      <c r="F33" s="17">
        <v>16</v>
      </c>
      <c r="G33" s="17">
        <v>0</v>
      </c>
      <c r="H33" s="17">
        <v>25</v>
      </c>
      <c r="I33" s="17">
        <v>0</v>
      </c>
      <c r="J33" s="17">
        <v>100</v>
      </c>
      <c r="K33" s="17"/>
      <c r="L33" s="15">
        <v>150</v>
      </c>
      <c r="M33" s="18">
        <f>SUM(D33:L33)</f>
        <v>291</v>
      </c>
      <c r="N33" s="17">
        <f>SUM(D33:F33)</f>
        <v>16</v>
      </c>
      <c r="O33" s="17">
        <f>SUM(D33:I33)</f>
        <v>41</v>
      </c>
      <c r="P33" s="17"/>
      <c r="Q33" s="17"/>
      <c r="R33" s="17"/>
      <c r="S33" s="17"/>
      <c r="T33" s="17"/>
    </row>
    <row r="34" spans="2:20" s="3" customFormat="1" ht="15" x14ac:dyDescent="0.25">
      <c r="B34" s="3" t="s">
        <v>24</v>
      </c>
      <c r="C34" s="4" t="s">
        <v>13</v>
      </c>
      <c r="F34" s="5">
        <v>0.83699999999999997</v>
      </c>
      <c r="M34" s="7"/>
      <c r="N34" s="7"/>
    </row>
    <row r="35" spans="2:20" s="8" customFormat="1" ht="15" x14ac:dyDescent="0.25">
      <c r="C35" s="9" t="s">
        <v>14</v>
      </c>
      <c r="F35" s="10">
        <v>0.94</v>
      </c>
      <c r="M35" s="12"/>
      <c r="N35" s="12"/>
    </row>
    <row r="36" spans="2:20" s="8" customFormat="1" ht="15" x14ac:dyDescent="0.25">
      <c r="C36" s="9" t="s">
        <v>15</v>
      </c>
      <c r="F36" s="13">
        <f>F35*CPI!$G$7</f>
        <v>0.99810909090909083</v>
      </c>
      <c r="M36" s="12"/>
      <c r="N36" s="12"/>
    </row>
    <row r="37" spans="2:20" s="8" customFormat="1" ht="15" x14ac:dyDescent="0.25">
      <c r="C37" s="9" t="s">
        <v>16</v>
      </c>
      <c r="F37" s="13">
        <f>F36*CPI!$J$8</f>
        <v>1.0425454545454544</v>
      </c>
      <c r="M37" s="12"/>
      <c r="N37" s="12"/>
    </row>
    <row r="38" spans="2:20" s="8" customFormat="1" ht="15" x14ac:dyDescent="0.25">
      <c r="C38" s="9" t="s">
        <v>17</v>
      </c>
      <c r="F38" s="14">
        <f>F36*CPI!$O$8</f>
        <v>1.1074909090909091</v>
      </c>
      <c r="M38" s="12"/>
      <c r="N38" s="12"/>
    </row>
    <row r="39" spans="2:20" s="15" customFormat="1" ht="15" x14ac:dyDescent="0.25">
      <c r="C39" s="16" t="s">
        <v>19</v>
      </c>
      <c r="D39" s="17">
        <v>0</v>
      </c>
      <c r="E39" s="17">
        <v>0</v>
      </c>
      <c r="F39" s="17">
        <v>18</v>
      </c>
      <c r="G39" s="17">
        <v>0</v>
      </c>
      <c r="H39" s="17">
        <v>0</v>
      </c>
      <c r="I39" s="17">
        <v>0</v>
      </c>
      <c r="J39" s="17">
        <v>15</v>
      </c>
      <c r="K39" s="17"/>
      <c r="L39" s="15">
        <v>0</v>
      </c>
      <c r="M39" s="18">
        <f>SUM(D39:L39)</f>
        <v>33</v>
      </c>
      <c r="N39" s="17">
        <f>SUM(D39:F39)</f>
        <v>18</v>
      </c>
      <c r="O39" s="17">
        <f>SUM(D39:I39)</f>
        <v>18</v>
      </c>
      <c r="P39" s="17"/>
      <c r="Q39" s="17"/>
      <c r="R39" s="17"/>
      <c r="S39" s="17"/>
      <c r="T39" s="17"/>
    </row>
    <row r="40" spans="2:20" s="23" customFormat="1" ht="15" x14ac:dyDescent="0.25">
      <c r="B40" s="3" t="s">
        <v>25</v>
      </c>
      <c r="C40" s="21"/>
      <c r="D40" s="22"/>
      <c r="E40" s="22"/>
      <c r="F40" s="22"/>
      <c r="G40" s="22"/>
      <c r="H40" s="22"/>
      <c r="I40" s="22"/>
      <c r="J40" s="22"/>
      <c r="K40" s="22"/>
      <c r="M40" s="24"/>
      <c r="N40" s="24"/>
      <c r="O40" s="22"/>
      <c r="P40" s="22"/>
      <c r="Q40" s="22"/>
      <c r="R40" s="22"/>
      <c r="S40" s="22"/>
      <c r="T40" s="22"/>
    </row>
    <row r="41" spans="2:20" s="25" customFormat="1" ht="15.75" thickBot="1" x14ac:dyDescent="0.3">
      <c r="C41" s="26" t="s">
        <v>19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25</v>
      </c>
      <c r="K41" s="27"/>
      <c r="L41" s="25">
        <v>50</v>
      </c>
      <c r="M41" s="28">
        <f>SUM(D41:L41)</f>
        <v>75</v>
      </c>
      <c r="N41" s="27">
        <f>SUM(D41:F41)</f>
        <v>0</v>
      </c>
      <c r="O41" s="27">
        <f>SUM(D41:I41)</f>
        <v>0</v>
      </c>
      <c r="P41" s="27"/>
      <c r="Q41" s="27"/>
      <c r="R41" s="27"/>
      <c r="S41" s="27"/>
      <c r="T41" s="27"/>
    </row>
    <row r="42" spans="2:20" ht="15.75" thickTop="1" x14ac:dyDescent="0.25">
      <c r="B42" s="2" t="s">
        <v>11</v>
      </c>
      <c r="M42" s="29">
        <f>SUM(M4:M41)</f>
        <v>14221</v>
      </c>
      <c r="N42" s="54">
        <f>SUM(N4:N41)</f>
        <v>3916</v>
      </c>
      <c r="O42" s="54">
        <f>SUM(O4:O41)</f>
        <v>6321</v>
      </c>
    </row>
    <row r="44" spans="2:20" ht="15" x14ac:dyDescent="0.25">
      <c r="B44" s="30" t="s">
        <v>26</v>
      </c>
    </row>
    <row r="45" spans="2:20" ht="15" x14ac:dyDescent="0.25">
      <c r="B45" s="30" t="s">
        <v>27</v>
      </c>
    </row>
    <row r="46" spans="2:20" ht="15" x14ac:dyDescent="0.25">
      <c r="B46" s="30" t="s">
        <v>28</v>
      </c>
    </row>
    <row r="47" spans="2:20" ht="15" x14ac:dyDescent="0.25">
      <c r="B47" s="30" t="s">
        <v>29</v>
      </c>
    </row>
    <row r="48" spans="2:20" ht="15" x14ac:dyDescent="0.25">
      <c r="B48" s="30" t="s">
        <v>30</v>
      </c>
    </row>
    <row r="49" spans="2:27" x14ac:dyDescent="0.3">
      <c r="B49" s="30" t="s">
        <v>88</v>
      </c>
      <c r="O49" s="2"/>
      <c r="X49" s="2" t="s">
        <v>31</v>
      </c>
    </row>
    <row r="50" spans="2:27" x14ac:dyDescent="0.3"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0"/>
      <c r="Y50" s="1" t="s">
        <v>32</v>
      </c>
      <c r="Z50" s="33">
        <v>1</v>
      </c>
      <c r="AA50" s="1" t="s">
        <v>33</v>
      </c>
    </row>
    <row r="51" spans="2:27" x14ac:dyDescent="0.3">
      <c r="B51" s="31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Y51" s="1" t="s">
        <v>34</v>
      </c>
      <c r="Z51" s="35">
        <f>Z50*2.7</f>
        <v>2.7</v>
      </c>
      <c r="AA51" s="1" t="s">
        <v>33</v>
      </c>
    </row>
    <row r="52" spans="2:27" x14ac:dyDescent="0.3">
      <c r="B52" s="31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2:27" x14ac:dyDescent="0.3">
      <c r="B53" s="3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Y53" s="36" t="s">
        <v>35</v>
      </c>
      <c r="Z53" s="37">
        <v>5</v>
      </c>
      <c r="AA53" s="1" t="s">
        <v>36</v>
      </c>
    </row>
    <row r="54" spans="2:27" x14ac:dyDescent="0.3">
      <c r="B54" s="3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Y54" s="36" t="s">
        <v>37</v>
      </c>
      <c r="Z54" s="1">
        <f>Z53*365</f>
        <v>1825</v>
      </c>
      <c r="AA54" s="1" t="s">
        <v>38</v>
      </c>
    </row>
    <row r="55" spans="2:27" x14ac:dyDescent="0.3">
      <c r="B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2:27" x14ac:dyDescent="0.3">
      <c r="B56" s="3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Y56" s="36" t="s">
        <v>39</v>
      </c>
      <c r="Z56" s="38">
        <v>0.5</v>
      </c>
    </row>
    <row r="57" spans="2:27" x14ac:dyDescent="0.3">
      <c r="B57" s="3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Y57" s="36" t="s">
        <v>40</v>
      </c>
      <c r="Z57" s="1">
        <f>Z56*8760</f>
        <v>4380</v>
      </c>
      <c r="AA57" s="1" t="s">
        <v>38</v>
      </c>
    </row>
    <row r="58" spans="2:27" x14ac:dyDescent="0.3">
      <c r="B58" s="3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Y58" s="36" t="s">
        <v>41</v>
      </c>
      <c r="Z58" s="1">
        <f>Z57-Z54</f>
        <v>2555</v>
      </c>
      <c r="AA58" s="1" t="s">
        <v>38</v>
      </c>
    </row>
    <row r="59" spans="2:27" x14ac:dyDescent="0.3">
      <c r="B59" s="3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Y59" s="39" t="s">
        <v>42</v>
      </c>
      <c r="Z59" s="14">
        <f>(Z50*Z58+Z51*Z54)/Z57</f>
        <v>1.7083333333333333</v>
      </c>
      <c r="AA59" s="1" t="s">
        <v>33</v>
      </c>
    </row>
    <row r="60" spans="2:27" x14ac:dyDescent="0.3">
      <c r="B60" s="3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</sheetData>
  <hyperlinks>
    <hyperlink ref="B45" r:id="rId1"/>
    <hyperlink ref="B44" r:id="rId2"/>
    <hyperlink ref="B46" r:id="rId3"/>
    <hyperlink ref="B47" r:id="rId4"/>
    <hyperlink ref="B48" r:id="rId5"/>
    <hyperlink ref="B49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workbookViewId="0">
      <selection activeCell="L29" sqref="L29"/>
    </sheetView>
  </sheetViews>
  <sheetFormatPr defaultColWidth="9.109375" defaultRowHeight="14.4" x14ac:dyDescent="0.3"/>
  <cols>
    <col min="1" max="16384" width="9.109375" style="1"/>
  </cols>
  <sheetData>
    <row r="2" spans="2:19" x14ac:dyDescent="0.25">
      <c r="B2" s="2" t="s">
        <v>43</v>
      </c>
    </row>
    <row r="3" spans="2:19" x14ac:dyDescent="0.25">
      <c r="D3" s="1" t="s">
        <v>44</v>
      </c>
      <c r="R3" s="2" t="s">
        <v>45</v>
      </c>
    </row>
    <row r="4" spans="2:19" x14ac:dyDescent="0.25">
      <c r="B4" s="1" t="s">
        <v>46</v>
      </c>
      <c r="C4" s="1" t="s">
        <v>47</v>
      </c>
      <c r="D4" s="31" t="s">
        <v>48</v>
      </c>
      <c r="E4" s="31" t="s">
        <v>49</v>
      </c>
      <c r="F4" s="32" t="s">
        <v>50</v>
      </c>
      <c r="G4" s="32" t="s">
        <v>51</v>
      </c>
      <c r="H4" s="32" t="s">
        <v>52</v>
      </c>
      <c r="I4" s="32" t="s">
        <v>53</v>
      </c>
      <c r="J4" s="32" t="s">
        <v>54</v>
      </c>
      <c r="K4" s="32" t="s">
        <v>55</v>
      </c>
      <c r="L4" s="32" t="s">
        <v>56</v>
      </c>
      <c r="M4" s="32" t="s">
        <v>57</v>
      </c>
      <c r="N4" s="32" t="s">
        <v>58</v>
      </c>
      <c r="O4" s="32" t="s">
        <v>59</v>
      </c>
      <c r="P4" s="32" t="s">
        <v>18</v>
      </c>
      <c r="Q4" s="32" t="s">
        <v>97</v>
      </c>
      <c r="R4" s="30" t="s">
        <v>60</v>
      </c>
    </row>
    <row r="5" spans="2:19" x14ac:dyDescent="0.25">
      <c r="B5" s="31" t="s">
        <v>48</v>
      </c>
      <c r="C5" s="91">
        <v>60</v>
      </c>
      <c r="D5" s="34">
        <f t="shared" ref="D5:D18" si="0">$C$5/$C5</f>
        <v>1</v>
      </c>
      <c r="E5" s="34">
        <f t="shared" ref="E5:E18" si="1">$C$6/$C5</f>
        <v>1.2716666666666667</v>
      </c>
      <c r="F5" s="34">
        <f t="shared" ref="F5:F18" si="2">$C$7/$C5</f>
        <v>1.375</v>
      </c>
      <c r="G5" s="34">
        <f t="shared" ref="G5:G18" si="3">$C$8/$C5</f>
        <v>1.46</v>
      </c>
      <c r="H5" s="34">
        <f t="shared" ref="H5:H18" si="4">$C$9/$C5</f>
        <v>1.4783333333333333</v>
      </c>
      <c r="I5" s="34">
        <f t="shared" ref="I5:I18" si="5">$C$10/$C5</f>
        <v>1.4866666666666668</v>
      </c>
      <c r="J5" s="34">
        <f t="shared" ref="J5:J18" si="6">$C$11/$C5</f>
        <v>1.5249999999999999</v>
      </c>
      <c r="K5" s="34">
        <f t="shared" ref="K5:K18" si="7">$C$12/$C5</f>
        <v>1.5283333333333333</v>
      </c>
      <c r="L5" s="34">
        <f t="shared" ref="L5:L18" si="8">$C$13/$C5</f>
        <v>1.5516666666666665</v>
      </c>
      <c r="M5" s="34">
        <f t="shared" ref="M5:M18" si="9">$C$14/$C5</f>
        <v>1.5616666666666668</v>
      </c>
      <c r="N5" s="34">
        <f>$C$15/$C5</f>
        <v>1.5733333333333335</v>
      </c>
      <c r="O5" s="34">
        <f>$C$16/$C5</f>
        <v>1.62</v>
      </c>
      <c r="P5" s="34">
        <f>$C$17/$C5</f>
        <v>1.6233333333333335</v>
      </c>
      <c r="Q5" s="34">
        <f>$C$18/$C5</f>
        <v>1.7066666666666668</v>
      </c>
    </row>
    <row r="6" spans="2:19" x14ac:dyDescent="0.25">
      <c r="B6" s="31" t="s">
        <v>49</v>
      </c>
      <c r="C6" s="91">
        <v>76.3</v>
      </c>
      <c r="D6" s="34">
        <f t="shared" si="0"/>
        <v>0.78636959370904325</v>
      </c>
      <c r="E6" s="34">
        <f t="shared" si="1"/>
        <v>1</v>
      </c>
      <c r="F6" s="34">
        <f t="shared" si="2"/>
        <v>1.0812581913499346</v>
      </c>
      <c r="G6" s="34">
        <f t="shared" si="3"/>
        <v>1.1480996068152032</v>
      </c>
      <c r="H6" s="34">
        <f t="shared" si="4"/>
        <v>1.162516382699869</v>
      </c>
      <c r="I6" s="34">
        <f t="shared" si="5"/>
        <v>1.1690694626474445</v>
      </c>
      <c r="J6" s="34">
        <f t="shared" si="6"/>
        <v>1.199213630406291</v>
      </c>
      <c r="K6" s="34">
        <f t="shared" si="7"/>
        <v>1.2018348623853212</v>
      </c>
      <c r="L6" s="34">
        <f t="shared" si="8"/>
        <v>1.2201834862385321</v>
      </c>
      <c r="M6" s="34">
        <f t="shared" si="9"/>
        <v>1.2280471821756227</v>
      </c>
      <c r="N6" s="34">
        <f t="shared" ref="N6:N18" si="10">$C$15/$C6</f>
        <v>1.2372214941022281</v>
      </c>
      <c r="O6" s="34">
        <f t="shared" ref="O6:O18" si="11">$C$16/$C6</f>
        <v>1.2739187418086502</v>
      </c>
      <c r="P6" s="40">
        <f t="shared" ref="P6:P18" si="12">$C$17/$C6</f>
        <v>1.2765399737876804</v>
      </c>
      <c r="Q6" s="34">
        <f t="shared" ref="Q6:Q18" si="13">$C$18/$C6</f>
        <v>1.342070773263434</v>
      </c>
      <c r="S6" s="35"/>
    </row>
    <row r="7" spans="2:19" x14ac:dyDescent="0.25">
      <c r="B7" s="32" t="s">
        <v>50</v>
      </c>
      <c r="C7" s="91">
        <v>82.5</v>
      </c>
      <c r="D7" s="34">
        <f t="shared" si="0"/>
        <v>0.72727272727272729</v>
      </c>
      <c r="E7" s="34">
        <f t="shared" si="1"/>
        <v>0.92484848484848481</v>
      </c>
      <c r="F7" s="34">
        <f t="shared" si="2"/>
        <v>1</v>
      </c>
      <c r="G7" s="34">
        <f t="shared" si="3"/>
        <v>1.0618181818181818</v>
      </c>
      <c r="H7" s="34">
        <f t="shared" si="4"/>
        <v>1.0751515151515152</v>
      </c>
      <c r="I7" s="34">
        <f t="shared" si="5"/>
        <v>1.0812121212121213</v>
      </c>
      <c r="J7" s="34">
        <f t="shared" si="6"/>
        <v>1.1090909090909091</v>
      </c>
      <c r="K7" s="34">
        <f t="shared" si="7"/>
        <v>1.1115151515151516</v>
      </c>
      <c r="L7" s="34">
        <f t="shared" si="8"/>
        <v>1.1284848484848484</v>
      </c>
      <c r="M7" s="34">
        <f t="shared" si="9"/>
        <v>1.1357575757575757</v>
      </c>
      <c r="N7" s="34">
        <f t="shared" si="10"/>
        <v>1.1442424242424243</v>
      </c>
      <c r="O7" s="34">
        <f t="shared" si="11"/>
        <v>1.1781818181818182</v>
      </c>
      <c r="P7" s="34">
        <f t="shared" si="12"/>
        <v>1.1806060606060607</v>
      </c>
      <c r="Q7" s="34">
        <f t="shared" si="13"/>
        <v>1.2412121212121212</v>
      </c>
    </row>
    <row r="8" spans="2:19" x14ac:dyDescent="0.25">
      <c r="B8" s="32" t="s">
        <v>51</v>
      </c>
      <c r="C8" s="91">
        <v>87.6</v>
      </c>
      <c r="D8" s="34">
        <f t="shared" si="0"/>
        <v>0.68493150684931514</v>
      </c>
      <c r="E8" s="34">
        <f t="shared" si="1"/>
        <v>0.87100456621004574</v>
      </c>
      <c r="F8" s="34">
        <f t="shared" si="2"/>
        <v>0.94178082191780832</v>
      </c>
      <c r="G8" s="34">
        <f t="shared" si="3"/>
        <v>1</v>
      </c>
      <c r="H8" s="34">
        <f t="shared" si="4"/>
        <v>1.0125570776255708</v>
      </c>
      <c r="I8" s="34">
        <f t="shared" si="5"/>
        <v>1.0182648401826484</v>
      </c>
      <c r="J8" s="34">
        <f t="shared" si="6"/>
        <v>1.0445205479452055</v>
      </c>
      <c r="K8" s="34">
        <f t="shared" si="7"/>
        <v>1.0468036529680367</v>
      </c>
      <c r="L8" s="34">
        <f t="shared" si="8"/>
        <v>1.0627853881278539</v>
      </c>
      <c r="M8" s="34">
        <f t="shared" si="9"/>
        <v>1.0696347031963471</v>
      </c>
      <c r="N8" s="34">
        <f t="shared" si="10"/>
        <v>1.0776255707762559</v>
      </c>
      <c r="O8" s="34">
        <f t="shared" si="11"/>
        <v>1.1095890410958904</v>
      </c>
      <c r="P8" s="34">
        <f t="shared" si="12"/>
        <v>1.1118721461187215</v>
      </c>
      <c r="Q8" s="34">
        <f t="shared" si="13"/>
        <v>1.1689497716894979</v>
      </c>
    </row>
    <row r="9" spans="2:19" x14ac:dyDescent="0.25">
      <c r="B9" s="32" t="s">
        <v>52</v>
      </c>
      <c r="C9" s="91">
        <v>88.7</v>
      </c>
      <c r="D9" s="34">
        <f t="shared" si="0"/>
        <v>0.67643742953776775</v>
      </c>
      <c r="E9" s="34">
        <f t="shared" si="1"/>
        <v>0.86020293122886127</v>
      </c>
      <c r="F9" s="34">
        <f t="shared" si="2"/>
        <v>0.93010146561443063</v>
      </c>
      <c r="G9" s="34">
        <f t="shared" si="3"/>
        <v>0.98759864712514078</v>
      </c>
      <c r="H9" s="34">
        <f t="shared" si="4"/>
        <v>1</v>
      </c>
      <c r="I9" s="34">
        <f t="shared" si="5"/>
        <v>1.0056369785794814</v>
      </c>
      <c r="J9" s="34">
        <f t="shared" si="6"/>
        <v>1.0315670800450958</v>
      </c>
      <c r="K9" s="34">
        <f t="shared" si="7"/>
        <v>1.0338218714768883</v>
      </c>
      <c r="L9" s="34">
        <f t="shared" si="8"/>
        <v>1.0496054114994362</v>
      </c>
      <c r="M9" s="34">
        <f t="shared" si="9"/>
        <v>1.056369785794814</v>
      </c>
      <c r="N9" s="34">
        <f t="shared" si="10"/>
        <v>1.0642615558060879</v>
      </c>
      <c r="O9" s="34">
        <f t="shared" si="11"/>
        <v>1.0958286358511837</v>
      </c>
      <c r="P9" s="34">
        <f t="shared" si="12"/>
        <v>1.0980834272829763</v>
      </c>
      <c r="Q9" s="34">
        <f t="shared" si="13"/>
        <v>1.1544532130777903</v>
      </c>
    </row>
    <row r="10" spans="2:19" x14ac:dyDescent="0.25">
      <c r="B10" s="32" t="s">
        <v>53</v>
      </c>
      <c r="C10" s="91">
        <v>89.2</v>
      </c>
      <c r="D10" s="34">
        <f t="shared" si="0"/>
        <v>0.67264573991031384</v>
      </c>
      <c r="E10" s="34">
        <f t="shared" si="1"/>
        <v>0.85538116591928248</v>
      </c>
      <c r="F10" s="34">
        <f t="shared" si="2"/>
        <v>0.92488789237668156</v>
      </c>
      <c r="G10" s="34">
        <f t="shared" si="3"/>
        <v>0.98206278026905824</v>
      </c>
      <c r="H10" s="34">
        <f t="shared" si="4"/>
        <v>0.99439461883408076</v>
      </c>
      <c r="I10" s="34">
        <f t="shared" si="5"/>
        <v>1</v>
      </c>
      <c r="J10" s="34">
        <f t="shared" si="6"/>
        <v>1.0257847533632287</v>
      </c>
      <c r="K10" s="34">
        <f t="shared" si="7"/>
        <v>1.0280269058295963</v>
      </c>
      <c r="L10" s="34">
        <f t="shared" si="8"/>
        <v>1.0437219730941703</v>
      </c>
      <c r="M10" s="34">
        <f t="shared" si="9"/>
        <v>1.0504484304932735</v>
      </c>
      <c r="N10" s="34">
        <f t="shared" si="10"/>
        <v>1.0582959641255605</v>
      </c>
      <c r="O10" s="34">
        <f t="shared" si="11"/>
        <v>1.0896860986547086</v>
      </c>
      <c r="P10" s="34">
        <f t="shared" si="12"/>
        <v>1.0919282511210762</v>
      </c>
      <c r="Q10" s="34">
        <f t="shared" si="13"/>
        <v>1.147982062780269</v>
      </c>
    </row>
    <row r="11" spans="2:19" x14ac:dyDescent="0.25">
      <c r="B11" s="32" t="s">
        <v>54</v>
      </c>
      <c r="C11" s="91">
        <v>91.5</v>
      </c>
      <c r="D11" s="34">
        <f t="shared" si="0"/>
        <v>0.65573770491803274</v>
      </c>
      <c r="E11" s="34">
        <f t="shared" si="1"/>
        <v>0.83387978142076502</v>
      </c>
      <c r="F11" s="34">
        <f t="shared" si="2"/>
        <v>0.90163934426229508</v>
      </c>
      <c r="G11" s="34">
        <f t="shared" si="3"/>
        <v>0.95737704918032784</v>
      </c>
      <c r="H11" s="34">
        <f t="shared" si="4"/>
        <v>0.96939890710382515</v>
      </c>
      <c r="I11" s="34">
        <f t="shared" si="5"/>
        <v>0.97486338797814209</v>
      </c>
      <c r="J11" s="34">
        <f t="shared" si="6"/>
        <v>1</v>
      </c>
      <c r="K11" s="34">
        <f t="shared" si="7"/>
        <v>1.0021857923497268</v>
      </c>
      <c r="L11" s="34">
        <f t="shared" si="8"/>
        <v>1.0174863387978141</v>
      </c>
      <c r="M11" s="34">
        <f t="shared" si="9"/>
        <v>1.0240437158469946</v>
      </c>
      <c r="N11" s="34">
        <f t="shared" si="10"/>
        <v>1.0316939890710384</v>
      </c>
      <c r="O11" s="34">
        <f t="shared" si="11"/>
        <v>1.0622950819672132</v>
      </c>
      <c r="P11" s="34">
        <f t="shared" si="12"/>
        <v>1.0644808743169401</v>
      </c>
      <c r="Q11" s="34">
        <f t="shared" si="13"/>
        <v>1.1191256830601093</v>
      </c>
    </row>
    <row r="12" spans="2:19" x14ac:dyDescent="0.25">
      <c r="B12" s="32" t="s">
        <v>55</v>
      </c>
      <c r="C12" s="91">
        <v>91.7</v>
      </c>
      <c r="D12" s="34">
        <f t="shared" si="0"/>
        <v>0.65430752453653218</v>
      </c>
      <c r="E12" s="34">
        <f t="shared" si="1"/>
        <v>0.83206106870229002</v>
      </c>
      <c r="F12" s="34">
        <f t="shared" si="2"/>
        <v>0.89967284623773169</v>
      </c>
      <c r="G12" s="34">
        <f t="shared" si="3"/>
        <v>0.95528898582333688</v>
      </c>
      <c r="H12" s="34">
        <f t="shared" si="4"/>
        <v>0.96728462377317337</v>
      </c>
      <c r="I12" s="34">
        <f t="shared" si="5"/>
        <v>0.97273718647764451</v>
      </c>
      <c r="J12" s="34">
        <f t="shared" si="6"/>
        <v>0.99781897491821148</v>
      </c>
      <c r="K12" s="34">
        <f t="shared" si="7"/>
        <v>1</v>
      </c>
      <c r="L12" s="34">
        <f t="shared" si="8"/>
        <v>1.0152671755725189</v>
      </c>
      <c r="M12" s="34">
        <f t="shared" si="9"/>
        <v>1.0218102508178843</v>
      </c>
      <c r="N12" s="34">
        <f t="shared" si="10"/>
        <v>1.029443838604144</v>
      </c>
      <c r="O12" s="34">
        <f t="shared" si="11"/>
        <v>1.059978189749182</v>
      </c>
      <c r="P12" s="34">
        <f t="shared" si="12"/>
        <v>1.0621592148309706</v>
      </c>
      <c r="Q12" s="34">
        <f t="shared" si="13"/>
        <v>1.1166848418756816</v>
      </c>
    </row>
    <row r="13" spans="2:19" x14ac:dyDescent="0.25">
      <c r="B13" s="32" t="s">
        <v>56</v>
      </c>
      <c r="C13" s="91">
        <v>93.1</v>
      </c>
      <c r="D13" s="41">
        <f t="shared" si="0"/>
        <v>0.64446831364124602</v>
      </c>
      <c r="E13" s="41">
        <f t="shared" si="1"/>
        <v>0.81954887218045114</v>
      </c>
      <c r="F13" s="41">
        <f t="shared" si="2"/>
        <v>0.88614393125671331</v>
      </c>
      <c r="G13" s="41">
        <f t="shared" si="3"/>
        <v>0.94092373791621908</v>
      </c>
      <c r="H13" s="41">
        <f t="shared" si="4"/>
        <v>0.95273899033297538</v>
      </c>
      <c r="I13" s="41">
        <f t="shared" si="5"/>
        <v>0.95810955961331912</v>
      </c>
      <c r="J13" s="41">
        <f t="shared" si="6"/>
        <v>0.98281417830290019</v>
      </c>
      <c r="K13" s="41">
        <f t="shared" si="7"/>
        <v>0.98496240601503771</v>
      </c>
      <c r="L13" s="34">
        <f t="shared" si="8"/>
        <v>1</v>
      </c>
      <c r="M13" s="34">
        <f t="shared" si="9"/>
        <v>1.0064446831364124</v>
      </c>
      <c r="N13" s="34">
        <f t="shared" si="10"/>
        <v>1.0139634801288937</v>
      </c>
      <c r="O13" s="34">
        <f t="shared" si="11"/>
        <v>1.0440386680988185</v>
      </c>
      <c r="P13" s="34">
        <f t="shared" si="12"/>
        <v>1.0461868958109561</v>
      </c>
      <c r="Q13" s="34">
        <f t="shared" si="13"/>
        <v>1.0998925886143933</v>
      </c>
    </row>
    <row r="14" spans="2:19" x14ac:dyDescent="0.25">
      <c r="B14" s="32" t="s">
        <v>57</v>
      </c>
      <c r="C14" s="91">
        <v>93.7</v>
      </c>
      <c r="D14" s="41">
        <f t="shared" si="0"/>
        <v>0.64034151547491991</v>
      </c>
      <c r="E14" s="41">
        <f t="shared" si="1"/>
        <v>0.81430096051227319</v>
      </c>
      <c r="F14" s="41">
        <f t="shared" si="2"/>
        <v>0.88046958377801487</v>
      </c>
      <c r="G14" s="41">
        <f t="shared" si="3"/>
        <v>0.93489861259338303</v>
      </c>
      <c r="H14" s="41">
        <f t="shared" si="4"/>
        <v>0.94663820704375667</v>
      </c>
      <c r="I14" s="41">
        <f t="shared" si="5"/>
        <v>0.95197438633938103</v>
      </c>
      <c r="J14" s="41">
        <f t="shared" si="6"/>
        <v>0.97652081109925293</v>
      </c>
      <c r="K14" s="41">
        <f t="shared" si="7"/>
        <v>0.97865528281750269</v>
      </c>
      <c r="L14" s="34">
        <f t="shared" si="8"/>
        <v>0.99359658484525071</v>
      </c>
      <c r="M14" s="34">
        <f t="shared" si="9"/>
        <v>1</v>
      </c>
      <c r="N14" s="34">
        <f t="shared" si="10"/>
        <v>1.007470651013874</v>
      </c>
      <c r="O14" s="34">
        <f t="shared" si="11"/>
        <v>1.0373532550693703</v>
      </c>
      <c r="P14" s="34">
        <f t="shared" si="12"/>
        <v>1.0394877267876201</v>
      </c>
      <c r="Q14" s="34">
        <f t="shared" si="13"/>
        <v>1.0928495197438635</v>
      </c>
    </row>
    <row r="15" spans="2:19" x14ac:dyDescent="0.25">
      <c r="B15" s="32" t="s">
        <v>58</v>
      </c>
      <c r="C15" s="91">
        <v>94.4</v>
      </c>
      <c r="D15" s="34">
        <f t="shared" si="0"/>
        <v>0.63559322033898302</v>
      </c>
      <c r="E15" s="34">
        <f t="shared" si="1"/>
        <v>0.80826271186440668</v>
      </c>
      <c r="F15" s="34">
        <f t="shared" si="2"/>
        <v>0.87394067796610164</v>
      </c>
      <c r="G15" s="34">
        <f t="shared" si="3"/>
        <v>0.92796610169491511</v>
      </c>
      <c r="H15" s="34">
        <f t="shared" si="4"/>
        <v>0.9396186440677966</v>
      </c>
      <c r="I15" s="34">
        <f t="shared" si="5"/>
        <v>0.94491525423728806</v>
      </c>
      <c r="J15" s="34">
        <f t="shared" si="6"/>
        <v>0.96927966101694907</v>
      </c>
      <c r="K15" s="34">
        <f t="shared" si="7"/>
        <v>0.97139830508474578</v>
      </c>
      <c r="L15" s="34">
        <f t="shared" si="8"/>
        <v>0.9862288135593219</v>
      </c>
      <c r="M15" s="34">
        <f t="shared" si="9"/>
        <v>0.99258474576271183</v>
      </c>
      <c r="N15" s="34">
        <f t="shared" si="10"/>
        <v>1</v>
      </c>
      <c r="O15" s="34">
        <f t="shared" si="11"/>
        <v>1.0296610169491525</v>
      </c>
      <c r="P15" s="40">
        <f t="shared" si="12"/>
        <v>1.0317796610169492</v>
      </c>
      <c r="Q15" s="34">
        <f t="shared" si="13"/>
        <v>1.0847457627118644</v>
      </c>
    </row>
    <row r="16" spans="2:19" x14ac:dyDescent="0.25">
      <c r="B16" s="32" t="s">
        <v>59</v>
      </c>
      <c r="C16" s="91">
        <v>97.2</v>
      </c>
      <c r="D16" s="34">
        <f t="shared" si="0"/>
        <v>0.61728395061728392</v>
      </c>
      <c r="E16" s="34">
        <f t="shared" si="1"/>
        <v>0.78497942386831265</v>
      </c>
      <c r="F16" s="34">
        <f t="shared" si="2"/>
        <v>0.84876543209876543</v>
      </c>
      <c r="G16" s="34">
        <f t="shared" si="3"/>
        <v>0.90123456790123446</v>
      </c>
      <c r="H16" s="34">
        <f t="shared" si="4"/>
        <v>0.91255144032921809</v>
      </c>
      <c r="I16" s="34">
        <f t="shared" si="5"/>
        <v>0.91769547325102885</v>
      </c>
      <c r="J16" s="34">
        <f t="shared" si="6"/>
        <v>0.94135802469135799</v>
      </c>
      <c r="K16" s="34">
        <f t="shared" si="7"/>
        <v>0.94341563786008231</v>
      </c>
      <c r="L16" s="34">
        <f t="shared" si="8"/>
        <v>0.95781893004115215</v>
      </c>
      <c r="M16" s="34">
        <f t="shared" si="9"/>
        <v>0.96399176954732513</v>
      </c>
      <c r="N16" s="34">
        <f t="shared" si="10"/>
        <v>0.9711934156378601</v>
      </c>
      <c r="O16" s="34">
        <f t="shared" si="11"/>
        <v>1</v>
      </c>
      <c r="P16" s="34">
        <f t="shared" si="12"/>
        <v>1.0020576131687242</v>
      </c>
      <c r="Q16" s="34">
        <f t="shared" si="13"/>
        <v>1.0534979423868314</v>
      </c>
    </row>
    <row r="17" spans="2:17" x14ac:dyDescent="0.25">
      <c r="B17" s="32" t="s">
        <v>18</v>
      </c>
      <c r="C17" s="91">
        <v>97.4</v>
      </c>
      <c r="D17" s="34">
        <f t="shared" si="0"/>
        <v>0.61601642710472271</v>
      </c>
      <c r="E17" s="34">
        <f t="shared" si="1"/>
        <v>0.78336755646817235</v>
      </c>
      <c r="F17" s="34">
        <f t="shared" si="2"/>
        <v>0.84702258726899382</v>
      </c>
      <c r="G17" s="34">
        <f t="shared" si="3"/>
        <v>0.89938398357289517</v>
      </c>
      <c r="H17" s="34">
        <f t="shared" si="4"/>
        <v>0.91067761806981518</v>
      </c>
      <c r="I17" s="34">
        <f t="shared" si="5"/>
        <v>0.91581108829568791</v>
      </c>
      <c r="J17" s="34">
        <f t="shared" si="6"/>
        <v>0.93942505133470222</v>
      </c>
      <c r="K17" s="34">
        <f t="shared" si="7"/>
        <v>0.94147843942505127</v>
      </c>
      <c r="L17" s="34">
        <f t="shared" si="8"/>
        <v>0.95585215605749474</v>
      </c>
      <c r="M17" s="34">
        <f t="shared" si="9"/>
        <v>0.96201232032854211</v>
      </c>
      <c r="N17" s="34">
        <f t="shared" si="10"/>
        <v>0.9691991786447639</v>
      </c>
      <c r="O17" s="34">
        <f t="shared" si="11"/>
        <v>0.99794661190965095</v>
      </c>
      <c r="P17" s="34">
        <f t="shared" si="12"/>
        <v>1</v>
      </c>
      <c r="Q17" s="34">
        <f t="shared" si="13"/>
        <v>1.0513347022587269</v>
      </c>
    </row>
    <row r="18" spans="2:17" x14ac:dyDescent="0.25">
      <c r="B18" s="32" t="s">
        <v>97</v>
      </c>
      <c r="C18" s="91">
        <v>102.4</v>
      </c>
      <c r="D18" s="34">
        <f t="shared" si="0"/>
        <v>0.5859375</v>
      </c>
      <c r="E18" s="34">
        <f t="shared" si="1"/>
        <v>0.74511718749999989</v>
      </c>
      <c r="F18" s="34">
        <f t="shared" si="2"/>
        <v>0.8056640625</v>
      </c>
      <c r="G18" s="34">
        <f t="shared" si="3"/>
        <v>0.85546874999999989</v>
      </c>
      <c r="H18" s="34">
        <f t="shared" si="4"/>
        <v>0.8662109375</v>
      </c>
      <c r="I18" s="34">
        <f t="shared" si="5"/>
        <v>0.87109375</v>
      </c>
      <c r="J18" s="34">
        <f t="shared" si="6"/>
        <v>0.8935546875</v>
      </c>
      <c r="K18" s="34">
        <f t="shared" si="7"/>
        <v>0.8955078125</v>
      </c>
      <c r="L18" s="34">
        <f t="shared" si="8"/>
        <v>0.90917968749999989</v>
      </c>
      <c r="M18" s="34">
        <f t="shared" si="9"/>
        <v>0.9150390625</v>
      </c>
      <c r="N18" s="34">
        <f t="shared" si="10"/>
        <v>0.921875</v>
      </c>
      <c r="O18" s="34">
        <f t="shared" si="11"/>
        <v>0.94921875</v>
      </c>
      <c r="P18" s="34">
        <f t="shared" si="12"/>
        <v>0.951171875</v>
      </c>
      <c r="Q18" s="34">
        <f t="shared" si="13"/>
        <v>1</v>
      </c>
    </row>
  </sheetData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52"/>
  <sheetViews>
    <sheetView workbookViewId="0">
      <selection activeCell="S23" sqref="S23:U25"/>
    </sheetView>
  </sheetViews>
  <sheetFormatPr defaultRowHeight="14.4" x14ac:dyDescent="0.3"/>
  <cols>
    <col min="1" max="1" width="6.44140625" customWidth="1"/>
    <col min="2" max="2" width="24.44140625" bestFit="1" customWidth="1"/>
    <col min="15" max="15" width="10.6640625" bestFit="1" customWidth="1"/>
    <col min="17" max="17" width="11.44140625" bestFit="1" customWidth="1"/>
    <col min="32" max="32" width="14.6640625" bestFit="1" customWidth="1"/>
    <col min="33" max="33" width="19.6640625" bestFit="1" customWidth="1"/>
  </cols>
  <sheetData>
    <row r="2" spans="2:16" ht="26.25" x14ac:dyDescent="0.4">
      <c r="B2" s="55" t="s">
        <v>92</v>
      </c>
      <c r="C2" s="42"/>
      <c r="D2" s="42"/>
      <c r="E2" s="42"/>
      <c r="F2" s="42"/>
      <c r="G2" s="42"/>
      <c r="H2" s="42"/>
      <c r="I2" s="42"/>
    </row>
    <row r="3" spans="2:16" ht="15" x14ac:dyDescent="0.25">
      <c r="B3" t="s">
        <v>69</v>
      </c>
      <c r="P3" t="s">
        <v>93</v>
      </c>
    </row>
    <row r="4" spans="2:16" ht="15" x14ac:dyDescent="0.25">
      <c r="B4" s="86" t="s">
        <v>64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61</v>
      </c>
      <c r="I4" t="s">
        <v>62</v>
      </c>
      <c r="J4" t="s">
        <v>89</v>
      </c>
      <c r="K4" t="s">
        <v>84</v>
      </c>
      <c r="L4" t="s">
        <v>86</v>
      </c>
      <c r="P4" s="90" t="s">
        <v>88</v>
      </c>
    </row>
    <row r="5" spans="2:16" ht="15" x14ac:dyDescent="0.25">
      <c r="B5" s="46" t="s">
        <v>12</v>
      </c>
      <c r="C5" s="84">
        <v>632</v>
      </c>
      <c r="D5" s="84">
        <v>417</v>
      </c>
      <c r="E5" s="84">
        <v>435</v>
      </c>
      <c r="F5" s="84">
        <v>0</v>
      </c>
      <c r="G5" s="84">
        <v>415</v>
      </c>
      <c r="H5" s="84">
        <v>398</v>
      </c>
      <c r="I5" s="84">
        <v>520</v>
      </c>
      <c r="J5" s="84">
        <v>5583</v>
      </c>
      <c r="K5" s="44">
        <f>SUM(C5:I5)</f>
        <v>2817</v>
      </c>
      <c r="L5" s="44">
        <f>SUM(C5:J5)</f>
        <v>8400</v>
      </c>
      <c r="P5" s="90" t="s">
        <v>94</v>
      </c>
    </row>
    <row r="6" spans="2:16" ht="15" x14ac:dyDescent="0.25">
      <c r="B6" s="46" t="s">
        <v>20</v>
      </c>
      <c r="C6" s="84">
        <v>634</v>
      </c>
      <c r="D6" s="84">
        <v>563</v>
      </c>
      <c r="E6" s="84">
        <v>787</v>
      </c>
      <c r="F6" s="84">
        <v>0</v>
      </c>
      <c r="G6" s="84">
        <v>676</v>
      </c>
      <c r="H6" s="84">
        <v>686</v>
      </c>
      <c r="I6" s="84">
        <v>650</v>
      </c>
      <c r="J6" s="84">
        <v>5204</v>
      </c>
      <c r="K6" s="44">
        <f>SUM(C6:I6)</f>
        <v>3996</v>
      </c>
      <c r="L6" s="44">
        <f>SUM(C6:J6)</f>
        <v>9200</v>
      </c>
    </row>
    <row r="7" spans="2:16" ht="15" x14ac:dyDescent="0.25">
      <c r="B7" s="46" t="s">
        <v>21</v>
      </c>
      <c r="C7" s="84">
        <v>150</v>
      </c>
      <c r="D7" s="84">
        <v>50</v>
      </c>
      <c r="E7" s="84">
        <v>200</v>
      </c>
      <c r="F7" s="84">
        <v>200</v>
      </c>
      <c r="G7" s="84">
        <v>0</v>
      </c>
      <c r="H7" s="84">
        <v>0</v>
      </c>
      <c r="I7" s="84">
        <v>450</v>
      </c>
      <c r="J7" s="84">
        <v>150</v>
      </c>
      <c r="K7" s="44">
        <f>SUM(C7:I7)</f>
        <v>1050</v>
      </c>
      <c r="L7" s="44">
        <f>SUM(C7:J7)</f>
        <v>1200</v>
      </c>
    </row>
    <row r="8" spans="2:16" ht="15" x14ac:dyDescent="0.25">
      <c r="B8" s="46" t="s">
        <v>63</v>
      </c>
      <c r="C8" s="44">
        <f>SUM(C5:C7)</f>
        <v>1416</v>
      </c>
      <c r="D8" s="44">
        <f t="shared" ref="D8:J8" si="0">SUM(D5:D7)</f>
        <v>1030</v>
      </c>
      <c r="E8" s="44">
        <f t="shared" si="0"/>
        <v>1422</v>
      </c>
      <c r="F8" s="44">
        <f t="shared" si="0"/>
        <v>200</v>
      </c>
      <c r="G8" s="44">
        <f t="shared" si="0"/>
        <v>1091</v>
      </c>
      <c r="H8" s="44">
        <f t="shared" si="0"/>
        <v>1084</v>
      </c>
      <c r="I8" s="44">
        <f t="shared" si="0"/>
        <v>1620</v>
      </c>
      <c r="J8" s="44">
        <f t="shared" si="0"/>
        <v>10937</v>
      </c>
      <c r="K8" s="44">
        <f>SUM(K5:K7)</f>
        <v>7863</v>
      </c>
      <c r="L8" s="44">
        <f>SUM(L5:L7)</f>
        <v>18800</v>
      </c>
    </row>
    <row r="9" spans="2:16" ht="15" x14ac:dyDescent="0.25">
      <c r="B9" s="46"/>
    </row>
    <row r="10" spans="2:16" ht="15" x14ac:dyDescent="0.25">
      <c r="B10" s="86" t="s">
        <v>65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61</v>
      </c>
      <c r="I10" t="s">
        <v>62</v>
      </c>
      <c r="J10" t="s">
        <v>89</v>
      </c>
      <c r="K10" t="s">
        <v>84</v>
      </c>
      <c r="L10" t="s">
        <v>86</v>
      </c>
      <c r="M10" t="s">
        <v>68</v>
      </c>
    </row>
    <row r="11" spans="2:16" ht="15" x14ac:dyDescent="0.25">
      <c r="B11" s="46" t="s">
        <v>12</v>
      </c>
      <c r="C11" s="43">
        <f t="shared" ref="C11:J13" si="1">C5*8760*$M11/1000000</f>
        <v>1.38408</v>
      </c>
      <c r="D11" s="43">
        <f t="shared" si="1"/>
        <v>0.91322999999999999</v>
      </c>
      <c r="E11" s="43">
        <f t="shared" si="1"/>
        <v>0.95265</v>
      </c>
      <c r="F11" s="43">
        <f t="shared" si="1"/>
        <v>0</v>
      </c>
      <c r="G11" s="43">
        <f t="shared" si="1"/>
        <v>0.90885000000000005</v>
      </c>
      <c r="H11" s="43">
        <f t="shared" si="1"/>
        <v>0.87161999999999995</v>
      </c>
      <c r="I11" s="43">
        <f t="shared" si="1"/>
        <v>1.1388</v>
      </c>
      <c r="J11" s="43">
        <f t="shared" si="1"/>
        <v>12.22677</v>
      </c>
      <c r="K11" s="43">
        <f>SUM(C11:I11)</f>
        <v>6.1692299999999998</v>
      </c>
      <c r="L11" s="43">
        <f>SUM(C11:J11)</f>
        <v>18.396000000000001</v>
      </c>
      <c r="M11" s="38">
        <v>0.25</v>
      </c>
      <c r="O11" s="43">
        <f>SUM(C11:E11)</f>
        <v>3.2499599999999997</v>
      </c>
    </row>
    <row r="12" spans="2:16" ht="15" x14ac:dyDescent="0.25">
      <c r="B12" s="46" t="s">
        <v>20</v>
      </c>
      <c r="C12" s="43">
        <f t="shared" si="1"/>
        <v>1.9438439999999997</v>
      </c>
      <c r="D12" s="43">
        <f t="shared" si="1"/>
        <v>1.7261580000000001</v>
      </c>
      <c r="E12" s="43">
        <f t="shared" si="1"/>
        <v>2.4129420000000001</v>
      </c>
      <c r="F12" s="43">
        <f t="shared" si="1"/>
        <v>0</v>
      </c>
      <c r="G12" s="43">
        <f t="shared" si="1"/>
        <v>2.0726159999999996</v>
      </c>
      <c r="H12" s="43">
        <f t="shared" si="1"/>
        <v>2.1032760000000001</v>
      </c>
      <c r="I12" s="43">
        <f t="shared" si="1"/>
        <v>1.9928999999999997</v>
      </c>
      <c r="J12" s="43">
        <f t="shared" si="1"/>
        <v>15.955463999999997</v>
      </c>
      <c r="K12" s="43">
        <f>SUM(C12:I12)</f>
        <v>12.251735999999998</v>
      </c>
      <c r="L12" s="43">
        <f>SUM(C12:J12)</f>
        <v>28.207199999999993</v>
      </c>
      <c r="M12" s="38">
        <v>0.35</v>
      </c>
      <c r="O12" s="43">
        <f t="shared" ref="O12:O14" si="2">SUM(C12:E12)</f>
        <v>6.0829439999999995</v>
      </c>
    </row>
    <row r="13" spans="2:16" ht="15" x14ac:dyDescent="0.25">
      <c r="B13" s="46" t="s">
        <v>21</v>
      </c>
      <c r="C13" s="43">
        <f t="shared" si="1"/>
        <v>0.60443999999999998</v>
      </c>
      <c r="D13" s="43">
        <f t="shared" si="1"/>
        <v>0.20147999999999999</v>
      </c>
      <c r="E13" s="43">
        <f t="shared" si="1"/>
        <v>0.80591999999999997</v>
      </c>
      <c r="F13" s="43">
        <f t="shared" si="1"/>
        <v>0.80591999999999997</v>
      </c>
      <c r="G13" s="43">
        <f t="shared" si="1"/>
        <v>0</v>
      </c>
      <c r="H13" s="43">
        <f t="shared" si="1"/>
        <v>0</v>
      </c>
      <c r="I13" s="43">
        <f t="shared" si="1"/>
        <v>1.81332</v>
      </c>
      <c r="J13" s="43">
        <f t="shared" si="1"/>
        <v>0.60443999999999998</v>
      </c>
      <c r="K13" s="43">
        <f>SUM(C13:I13)</f>
        <v>4.2310800000000004</v>
      </c>
      <c r="L13" s="43">
        <f>SUM(C13:J13)</f>
        <v>4.8355200000000007</v>
      </c>
      <c r="M13" s="38">
        <v>0.46</v>
      </c>
      <c r="O13" s="43">
        <f t="shared" si="2"/>
        <v>1.6118399999999999</v>
      </c>
    </row>
    <row r="14" spans="2:16" ht="15" x14ac:dyDescent="0.25">
      <c r="B14" s="46" t="s">
        <v>63</v>
      </c>
      <c r="C14" s="43">
        <f>SUM(C11:C13)</f>
        <v>3.9323639999999993</v>
      </c>
      <c r="D14" s="43">
        <f t="shared" ref="D14" si="3">SUM(D11:D13)</f>
        <v>2.8408680000000004</v>
      </c>
      <c r="E14" s="43">
        <f t="shared" ref="E14" si="4">SUM(E11:E13)</f>
        <v>4.1715119999999999</v>
      </c>
      <c r="F14" s="43">
        <f t="shared" ref="F14" si="5">SUM(F11:F13)</f>
        <v>0.80591999999999997</v>
      </c>
      <c r="G14" s="43">
        <f t="shared" ref="G14" si="6">SUM(G11:G13)</f>
        <v>2.9814659999999997</v>
      </c>
      <c r="H14" s="43">
        <f t="shared" ref="H14" si="7">SUM(H11:H13)</f>
        <v>2.9748960000000002</v>
      </c>
      <c r="I14" s="43">
        <f t="shared" ref="I14:J14" si="8">SUM(I11:I13)</f>
        <v>4.9450199999999995</v>
      </c>
      <c r="J14" s="43">
        <f t="shared" si="8"/>
        <v>28.786673999999998</v>
      </c>
      <c r="K14" s="43">
        <f>SUM(K11:K13)</f>
        <v>22.652045999999999</v>
      </c>
      <c r="L14" s="43">
        <f>SUM(L11:L13)</f>
        <v>51.438719999999996</v>
      </c>
      <c r="O14" s="43">
        <f t="shared" si="2"/>
        <v>10.944744</v>
      </c>
    </row>
    <row r="15" spans="2:16" ht="15" x14ac:dyDescent="0.25">
      <c r="B15" s="46"/>
    </row>
    <row r="16" spans="2:16" ht="15" x14ac:dyDescent="0.25">
      <c r="B16" s="86" t="s">
        <v>66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61</v>
      </c>
      <c r="I16" t="s">
        <v>62</v>
      </c>
      <c r="J16" t="s">
        <v>89</v>
      </c>
      <c r="K16" t="s">
        <v>85</v>
      </c>
      <c r="L16" t="s">
        <v>87</v>
      </c>
    </row>
    <row r="17" spans="2:33" ht="15" x14ac:dyDescent="0.25">
      <c r="B17" s="46" t="s">
        <v>12</v>
      </c>
      <c r="C17" s="33">
        <v>3.6493186813186811</v>
      </c>
      <c r="D17" s="33">
        <v>2.1764945054945057</v>
      </c>
      <c r="E17" s="33">
        <v>1.1653846153846155</v>
      </c>
      <c r="F17" s="33"/>
      <c r="G17" s="33">
        <v>0.87237362637362648</v>
      </c>
      <c r="H17" s="33">
        <v>0.9456263736263737</v>
      </c>
      <c r="I17" s="33">
        <v>0.61715337423312877</v>
      </c>
      <c r="J17" s="33">
        <v>0.62</v>
      </c>
      <c r="K17" s="42">
        <f>SUMPRODUCT(C17:I17,C11:I11)/SUM(C11:I11)</f>
        <v>1.6969201382060708</v>
      </c>
      <c r="L17" s="42">
        <f>SUMPRODUCT(C17:J17,C11:J11)/SUM(C11:J11)</f>
        <v>0.98115286063410734</v>
      </c>
    </row>
    <row r="18" spans="2:33" ht="15" x14ac:dyDescent="0.25">
      <c r="B18" s="46" t="s">
        <v>20</v>
      </c>
      <c r="C18" s="33">
        <v>1.5127802197802198</v>
      </c>
      <c r="D18" s="33">
        <v>1.1864725274725274</v>
      </c>
      <c r="E18" s="33">
        <v>0.86793406593406597</v>
      </c>
      <c r="F18" s="33"/>
      <c r="G18" s="33">
        <v>0.68702197802197806</v>
      </c>
      <c r="H18" s="33">
        <v>0.80134065934065934</v>
      </c>
      <c r="I18" s="33">
        <v>0.61715337423312877</v>
      </c>
      <c r="J18" s="33">
        <v>0.62</v>
      </c>
      <c r="K18" s="42">
        <f>SUMPRODUCT(C18:I18,C12:I12)/SUM(C12:I12)</f>
        <v>0.93229405528025167</v>
      </c>
      <c r="L18" s="42">
        <f>SUMPRODUCT(C18:J18,C12:J12)/SUM(C12:J12)</f>
        <v>0.75564424401085717</v>
      </c>
    </row>
    <row r="19" spans="2:33" ht="15" x14ac:dyDescent="0.25">
      <c r="B19" s="46" t="s">
        <v>21</v>
      </c>
      <c r="C19" s="33">
        <v>3.55</v>
      </c>
      <c r="D19" s="33">
        <v>3.32</v>
      </c>
      <c r="E19" s="33">
        <v>3.1111599999999999</v>
      </c>
      <c r="F19" s="33">
        <v>2.9016000000000002</v>
      </c>
      <c r="G19" s="33"/>
      <c r="H19" s="33"/>
      <c r="I19" s="33">
        <v>2.0150000000000001</v>
      </c>
      <c r="J19" s="33">
        <v>1.5</v>
      </c>
      <c r="K19" s="42">
        <f>SUMPRODUCT(C19:I19,C13:I13)/SUM(C13:I13)</f>
        <v>2.6740971428571427</v>
      </c>
      <c r="L19" s="42">
        <f>SUMPRODUCT(C19:J19,C13:J13)/SUM(C13:J13)</f>
        <v>2.5273349999999994</v>
      </c>
      <c r="O19" s="45"/>
    </row>
    <row r="20" spans="2:33" ht="15" x14ac:dyDescent="0.25">
      <c r="B20" s="46" t="s">
        <v>67</v>
      </c>
      <c r="C20" s="42">
        <f t="shared" ref="C20:I20" si="9">SUMPRODUCT(C11:C13,C17:C19)/SUM(C11:C13)</f>
        <v>2.5779199875642291</v>
      </c>
      <c r="D20" s="42">
        <f t="shared" si="9"/>
        <v>1.6560405912311553</v>
      </c>
      <c r="E20" s="42">
        <f t="shared" si="9"/>
        <v>1.3692455593965045</v>
      </c>
      <c r="F20" s="42">
        <f t="shared" si="9"/>
        <v>2.9016000000000002</v>
      </c>
      <c r="G20" s="42">
        <f t="shared" si="9"/>
        <v>0.74352332521305642</v>
      </c>
      <c r="H20" s="42">
        <f t="shared" si="9"/>
        <v>0.84361518399150903</v>
      </c>
      <c r="I20" s="42">
        <f t="shared" si="9"/>
        <v>1.1297384079510073</v>
      </c>
      <c r="J20" s="42">
        <f t="shared" ref="J20" si="10">SUMPRODUCT(J11:J13,J17:J19)/SUM(J11:J13)</f>
        <v>0.63847754971623327</v>
      </c>
      <c r="K20" s="42">
        <f>SUMPRODUCT(K11:K13,K17:K19)/SUM(K11:K13)</f>
        <v>1.465882163716606</v>
      </c>
      <c r="L20" s="42">
        <f>SUMPRODUCT(L11:L13,L17:L19)/SUM(L11:L13)</f>
        <v>1.0028413475896774</v>
      </c>
      <c r="O20" s="45"/>
    </row>
    <row r="21" spans="2:33" ht="15" x14ac:dyDescent="0.25">
      <c r="B21" s="46"/>
      <c r="C21" s="42"/>
      <c r="D21" s="42"/>
      <c r="E21" s="42"/>
      <c r="F21" s="42"/>
      <c r="G21" s="42"/>
      <c r="H21" s="42"/>
      <c r="I21" s="42"/>
      <c r="O21" s="45"/>
    </row>
    <row r="22" spans="2:33" ht="15" x14ac:dyDescent="0.25">
      <c r="B22" s="86" t="s">
        <v>72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61</v>
      </c>
      <c r="I22" t="s">
        <v>62</v>
      </c>
      <c r="J22" t="s">
        <v>89</v>
      </c>
      <c r="K22" t="s">
        <v>84</v>
      </c>
      <c r="L22" t="s">
        <v>86</v>
      </c>
      <c r="O22" s="45"/>
    </row>
    <row r="23" spans="2:33" ht="15" x14ac:dyDescent="0.25">
      <c r="B23" s="46" t="s">
        <v>12</v>
      </c>
      <c r="C23" s="43">
        <f>C11*C17</f>
        <v>5.0509490004395596</v>
      </c>
      <c r="D23" s="43">
        <f t="shared" ref="D23:I23" si="11">D11*D17</f>
        <v>1.9876400772527474</v>
      </c>
      <c r="E23" s="43">
        <f t="shared" si="11"/>
        <v>1.1102036538461539</v>
      </c>
      <c r="F23" s="43">
        <f t="shared" si="11"/>
        <v>0</v>
      </c>
      <c r="G23" s="43">
        <f t="shared" si="11"/>
        <v>0.7928567703296705</v>
      </c>
      <c r="H23" s="43">
        <f t="shared" si="11"/>
        <v>0.82422685978021981</v>
      </c>
      <c r="I23" s="43">
        <f t="shared" si="11"/>
        <v>0.70281426257668711</v>
      </c>
      <c r="J23" s="43">
        <f t="shared" ref="J23" si="12">J11*J17</f>
        <v>7.5805974000000003</v>
      </c>
      <c r="K23" s="43">
        <f>SUM(C23:I23)</f>
        <v>10.468690624225038</v>
      </c>
      <c r="L23" s="43">
        <f>SUM(C23:J23)</f>
        <v>18.049288024225039</v>
      </c>
      <c r="O23" s="43">
        <f>SUM(C23:E23)</f>
        <v>8.1487927315384603</v>
      </c>
      <c r="P23" s="42">
        <f>O23/O11</f>
        <v>2.5073517001866055</v>
      </c>
      <c r="S23" s="43"/>
      <c r="T23" s="43"/>
      <c r="U23" s="43"/>
    </row>
    <row r="24" spans="2:33" ht="15" x14ac:dyDescent="0.25">
      <c r="B24" s="46" t="s">
        <v>20</v>
      </c>
      <c r="C24" s="43">
        <f t="shared" ref="C24:I24" si="13">C12*C18</f>
        <v>2.9406087535384611</v>
      </c>
      <c r="D24" s="43">
        <f t="shared" si="13"/>
        <v>2.0480390450769232</v>
      </c>
      <c r="E24" s="43">
        <f t="shared" si="13"/>
        <v>2.0942745609230773</v>
      </c>
      <c r="F24" s="43">
        <f t="shared" si="13"/>
        <v>0</v>
      </c>
      <c r="G24" s="43">
        <f t="shared" si="13"/>
        <v>1.4239327439999998</v>
      </c>
      <c r="H24" s="43">
        <f t="shared" si="13"/>
        <v>1.6854405766153848</v>
      </c>
      <c r="I24" s="43">
        <f t="shared" si="13"/>
        <v>1.2299249595092021</v>
      </c>
      <c r="J24" s="43">
        <f t="shared" ref="J24" si="14">J12*J18</f>
        <v>9.8923876799999988</v>
      </c>
      <c r="K24" s="43">
        <f>SUM(C24:I24)</f>
        <v>11.422220639663047</v>
      </c>
      <c r="L24" s="43">
        <f>SUM(C24:J24)</f>
        <v>21.314608319663044</v>
      </c>
      <c r="O24" s="43">
        <f t="shared" ref="O24:O26" si="15">SUM(C24:E24)</f>
        <v>7.0829223595384612</v>
      </c>
      <c r="P24" s="42">
        <f>O24/O12</f>
        <v>1.1643905253013116</v>
      </c>
      <c r="Q24" s="44"/>
      <c r="R24" s="44"/>
      <c r="S24" s="43"/>
      <c r="T24" s="43"/>
      <c r="U24" s="43"/>
    </row>
    <row r="25" spans="2:33" ht="15" x14ac:dyDescent="0.25">
      <c r="B25" s="46" t="s">
        <v>21</v>
      </c>
      <c r="C25" s="43">
        <f t="shared" ref="C25:I25" si="16">C13*C19</f>
        <v>2.1457619999999999</v>
      </c>
      <c r="D25" s="43">
        <f t="shared" si="16"/>
        <v>0.6689136</v>
      </c>
      <c r="E25" s="43">
        <f t="shared" si="16"/>
        <v>2.5073460671999999</v>
      </c>
      <c r="F25" s="43">
        <f t="shared" si="16"/>
        <v>2.338457472</v>
      </c>
      <c r="G25" s="43">
        <f t="shared" si="16"/>
        <v>0</v>
      </c>
      <c r="H25" s="43">
        <f t="shared" si="16"/>
        <v>0</v>
      </c>
      <c r="I25" s="43">
        <f t="shared" si="16"/>
        <v>3.6538398000000005</v>
      </c>
      <c r="J25" s="43">
        <f t="shared" ref="J25" si="17">J13*J19</f>
        <v>0.90666000000000002</v>
      </c>
      <c r="K25" s="43">
        <f>SUM(C25:I25)</f>
        <v>11.3143189392</v>
      </c>
      <c r="L25" s="43">
        <f>SUM(C25:J25)</f>
        <v>12.2209789392</v>
      </c>
      <c r="O25" s="43">
        <f t="shared" si="15"/>
        <v>5.3220216671999996</v>
      </c>
      <c r="P25" s="42">
        <f>O25/O13</f>
        <v>3.3018299999999998</v>
      </c>
      <c r="Q25" s="44"/>
      <c r="R25" s="44"/>
      <c r="S25" s="43"/>
      <c r="T25" s="43"/>
      <c r="U25" s="43"/>
    </row>
    <row r="26" spans="2:33" ht="15" x14ac:dyDescent="0.25">
      <c r="B26" s="46" t="s">
        <v>63</v>
      </c>
      <c r="C26" s="43">
        <f>SUM(C23:C25)</f>
        <v>10.137319753978021</v>
      </c>
      <c r="D26" s="43">
        <f t="shared" ref="D26" si="18">SUM(D23:D25)</f>
        <v>4.7045927223296706</v>
      </c>
      <c r="E26" s="43">
        <f t="shared" ref="E26" si="19">SUM(E23:E25)</f>
        <v>5.7118242819692311</v>
      </c>
      <c r="F26" s="43">
        <f t="shared" ref="F26" si="20">SUM(F23:F25)</f>
        <v>2.338457472</v>
      </c>
      <c r="G26" s="43">
        <f t="shared" ref="G26" si="21">SUM(G23:G25)</f>
        <v>2.2167895143296703</v>
      </c>
      <c r="H26" s="43">
        <f t="shared" ref="H26" si="22">SUM(H23:H25)</f>
        <v>2.5096674363956044</v>
      </c>
      <c r="I26" s="43">
        <f t="shared" ref="I26:J26" si="23">SUM(I23:I25)</f>
        <v>5.58657902208589</v>
      </c>
      <c r="J26" s="43">
        <f t="shared" si="23"/>
        <v>18.37964508</v>
      </c>
      <c r="K26" s="43">
        <f>SUM(K23:K25)</f>
        <v>33.205230203088085</v>
      </c>
      <c r="L26" s="43">
        <f>SUM(L23:L25)</f>
        <v>51.584875283088088</v>
      </c>
      <c r="O26" s="43">
        <f t="shared" si="15"/>
        <v>20.553736758276923</v>
      </c>
      <c r="P26" s="42">
        <f>O26/O14</f>
        <v>1.8779550036325128</v>
      </c>
    </row>
    <row r="27" spans="2:33" ht="15" x14ac:dyDescent="0.25">
      <c r="B27" s="46"/>
      <c r="C27" s="43"/>
      <c r="D27" s="43"/>
      <c r="E27" s="43"/>
      <c r="F27" s="43"/>
      <c r="G27" s="43"/>
      <c r="H27" s="43"/>
      <c r="I27" s="43"/>
      <c r="J27" s="43"/>
    </row>
    <row r="28" spans="2:33" ht="15" x14ac:dyDescent="0.25">
      <c r="B28" s="46" t="s">
        <v>71</v>
      </c>
      <c r="C28" s="47">
        <v>2016</v>
      </c>
      <c r="D28" s="42"/>
      <c r="E28" s="42"/>
      <c r="F28" s="42"/>
      <c r="G28" s="42"/>
      <c r="H28" s="42"/>
      <c r="I28" s="42"/>
    </row>
    <row r="29" spans="2:33" ht="15" x14ac:dyDescent="0.25">
      <c r="B29" s="46" t="s">
        <v>70</v>
      </c>
      <c r="C29" s="38">
        <v>0.06</v>
      </c>
      <c r="D29" s="42"/>
      <c r="E29" s="42"/>
      <c r="F29" s="42"/>
      <c r="G29" s="42"/>
      <c r="H29" s="42"/>
      <c r="I29" s="42"/>
    </row>
    <row r="30" spans="2:33" ht="15" x14ac:dyDescent="0.25">
      <c r="B30" s="46" t="s">
        <v>91</v>
      </c>
      <c r="C30" s="38">
        <v>0.13</v>
      </c>
      <c r="D30" s="42"/>
      <c r="E30" s="43">
        <f>SUM(E56:E58)+E55/2</f>
        <v>0</v>
      </c>
      <c r="F30" s="43">
        <f t="shared" ref="F30:AE30" si="24">SUM(F56:F58)+F55/2</f>
        <v>2.0243037735849052</v>
      </c>
      <c r="G30" s="43">
        <f t="shared" si="24"/>
        <v>2.8146756000000002</v>
      </c>
      <c r="H30" s="43">
        <f t="shared" si="24"/>
        <v>5.6413429672319992</v>
      </c>
      <c r="I30" s="43">
        <f t="shared" si="24"/>
        <v>5.979823545265921</v>
      </c>
      <c r="J30" s="43">
        <f t="shared" si="24"/>
        <v>7.7311830902176526</v>
      </c>
      <c r="K30" s="43">
        <f t="shared" si="24"/>
        <v>8.1950540756307113</v>
      </c>
      <c r="L30" s="43">
        <f t="shared" si="24"/>
        <v>8.6867573201685566</v>
      </c>
      <c r="M30" s="43">
        <f t="shared" si="24"/>
        <v>9.2079627593786704</v>
      </c>
      <c r="N30" s="43">
        <f t="shared" si="24"/>
        <v>9.7604405249413908</v>
      </c>
      <c r="O30" s="43">
        <f t="shared" si="24"/>
        <v>10.346066956437873</v>
      </c>
      <c r="P30" s="43">
        <f t="shared" si="24"/>
        <v>10.966830973824145</v>
      </c>
      <c r="Q30" s="43">
        <f t="shared" si="24"/>
        <v>11.624840832253597</v>
      </c>
      <c r="R30" s="43">
        <f t="shared" si="24"/>
        <v>12.322331282188815</v>
      </c>
      <c r="S30" s="43">
        <f t="shared" si="24"/>
        <v>13.061671159120143</v>
      </c>
      <c r="T30" s="43">
        <f t="shared" si="24"/>
        <v>13.845371428667352</v>
      </c>
      <c r="U30" s="43">
        <f t="shared" si="24"/>
        <v>14.676093714387394</v>
      </c>
      <c r="V30" s="43">
        <f t="shared" si="24"/>
        <v>15.556659337250643</v>
      </c>
      <c r="W30" s="43">
        <f t="shared" si="24"/>
        <v>16.490058897485675</v>
      </c>
      <c r="X30" s="43">
        <f t="shared" si="24"/>
        <v>17.479462431334817</v>
      </c>
      <c r="Y30" s="43">
        <f t="shared" si="24"/>
        <v>18.528230177214908</v>
      </c>
      <c r="Z30" s="43">
        <f t="shared" si="24"/>
        <v>13.147707549049327</v>
      </c>
      <c r="AA30" s="43">
        <f t="shared" si="24"/>
        <v>11.791273467586691</v>
      </c>
      <c r="AB30" s="43">
        <f t="shared" si="24"/>
        <v>3.9748674516175635</v>
      </c>
      <c r="AC30" s="43">
        <f t="shared" si="24"/>
        <v>4.2133594987146177</v>
      </c>
      <c r="AD30" s="43">
        <f t="shared" si="24"/>
        <v>0</v>
      </c>
      <c r="AE30" s="43">
        <f t="shared" si="24"/>
        <v>0</v>
      </c>
    </row>
    <row r="31" spans="2:33" ht="15" x14ac:dyDescent="0.25">
      <c r="C31" s="42"/>
      <c r="D31" s="42"/>
      <c r="E31" s="43">
        <f>SUM(E48:E50)</f>
        <v>0</v>
      </c>
      <c r="F31" s="43">
        <f t="shared" ref="F31:AE31" si="25">SUM(F48:F50)</f>
        <v>2.7741592014513783</v>
      </c>
      <c r="G31" s="43">
        <f t="shared" si="25"/>
        <v>4.9886477986153839</v>
      </c>
      <c r="H31" s="43">
        <f t="shared" si="25"/>
        <v>7.5078977011107693</v>
      </c>
      <c r="I31" s="43">
        <f t="shared" si="25"/>
        <v>7.9583715631774172</v>
      </c>
      <c r="J31" s="43">
        <f t="shared" si="25"/>
        <v>8.4358738569680636</v>
      </c>
      <c r="K31" s="43">
        <f t="shared" si="25"/>
        <v>8.9420262883861454</v>
      </c>
      <c r="L31" s="43">
        <f t="shared" si="25"/>
        <v>9.4785478656893165</v>
      </c>
      <c r="M31" s="43">
        <f t="shared" si="25"/>
        <v>10.047260737630676</v>
      </c>
      <c r="N31" s="43">
        <f t="shared" si="25"/>
        <v>10.650096381888517</v>
      </c>
      <c r="O31" s="43">
        <f t="shared" si="25"/>
        <v>11.289102164801827</v>
      </c>
      <c r="P31" s="43">
        <f t="shared" si="25"/>
        <v>11.966448294689936</v>
      </c>
      <c r="Q31" s="43">
        <f t="shared" si="25"/>
        <v>12.684435192371335</v>
      </c>
      <c r="R31" s="43">
        <f t="shared" si="25"/>
        <v>13.445501303913616</v>
      </c>
      <c r="S31" s="43">
        <f t="shared" si="25"/>
        <v>14.252231382148434</v>
      </c>
      <c r="T31" s="43">
        <f t="shared" si="25"/>
        <v>15.107365265077343</v>
      </c>
      <c r="U31" s="43">
        <f t="shared" si="25"/>
        <v>16.013807180981981</v>
      </c>
      <c r="V31" s="43">
        <f t="shared" si="25"/>
        <v>16.974635611840906</v>
      </c>
      <c r="W31" s="43">
        <f t="shared" si="25"/>
        <v>17.993113748551355</v>
      </c>
      <c r="X31" s="43">
        <f t="shared" si="25"/>
        <v>19.072700573464438</v>
      </c>
      <c r="Y31" s="43">
        <f t="shared" si="25"/>
        <v>20.217062607872307</v>
      </c>
      <c r="Z31" s="43">
        <f t="shared" si="25"/>
        <v>12.532981983804262</v>
      </c>
      <c r="AA31" s="43">
        <f t="shared" si="25"/>
        <v>6.7166222328893888</v>
      </c>
      <c r="AB31" s="43">
        <f t="shared" si="25"/>
        <v>0</v>
      </c>
      <c r="AC31" s="43">
        <f t="shared" si="25"/>
        <v>0</v>
      </c>
      <c r="AD31" s="43">
        <f t="shared" si="25"/>
        <v>0</v>
      </c>
      <c r="AE31" s="43">
        <f t="shared" si="25"/>
        <v>0</v>
      </c>
    </row>
    <row r="32" spans="2:33" ht="15" x14ac:dyDescent="0.25">
      <c r="C32" s="42"/>
      <c r="D32" s="42"/>
      <c r="E32" s="43">
        <f>SUM(E40:E42)</f>
        <v>0</v>
      </c>
      <c r="F32" s="43">
        <f t="shared" ref="F32:AE32" si="26">SUM(F40:F42)</f>
        <v>4.7650462268297726</v>
      </c>
      <c r="G32" s="43">
        <f t="shared" si="26"/>
        <v>7.0385890776923068</v>
      </c>
      <c r="H32" s="43">
        <f t="shared" si="26"/>
        <v>8.6377202954307695</v>
      </c>
      <c r="I32" s="43">
        <f t="shared" si="26"/>
        <v>9.1559835131566167</v>
      </c>
      <c r="J32" s="43">
        <f t="shared" si="26"/>
        <v>9.7053425239460136</v>
      </c>
      <c r="K32" s="43">
        <f t="shared" si="26"/>
        <v>10.287663075382774</v>
      </c>
      <c r="L32" s="43">
        <f t="shared" si="26"/>
        <v>10.904922859905742</v>
      </c>
      <c r="M32" s="43">
        <f t="shared" si="26"/>
        <v>11.559218231500088</v>
      </c>
      <c r="N32" s="43">
        <f t="shared" si="26"/>
        <v>12.252771325390095</v>
      </c>
      <c r="O32" s="43">
        <f t="shared" si="26"/>
        <v>12.987937604913498</v>
      </c>
      <c r="P32" s="43">
        <f t="shared" si="26"/>
        <v>13.767213861208308</v>
      </c>
      <c r="Q32" s="43">
        <f t="shared" si="26"/>
        <v>14.593246692880808</v>
      </c>
      <c r="R32" s="43">
        <f t="shared" si="26"/>
        <v>15.46884149445366</v>
      </c>
      <c r="S32" s="43">
        <f t="shared" si="26"/>
        <v>16.396971984120881</v>
      </c>
      <c r="T32" s="43">
        <f t="shared" si="26"/>
        <v>17.380790303168133</v>
      </c>
      <c r="U32" s="43">
        <f t="shared" si="26"/>
        <v>18.423637721358222</v>
      </c>
      <c r="V32" s="43">
        <f t="shared" si="26"/>
        <v>19.529055984639722</v>
      </c>
      <c r="W32" s="43">
        <f t="shared" si="26"/>
        <v>20.700799343718099</v>
      </c>
      <c r="X32" s="43">
        <f t="shared" si="26"/>
        <v>21.942847304341186</v>
      </c>
      <c r="Y32" s="43">
        <f t="shared" si="26"/>
        <v>23.25941814260166</v>
      </c>
      <c r="Z32" s="43">
        <f t="shared" si="26"/>
        <v>9.3728344503580061</v>
      </c>
      <c r="AA32" s="43">
        <f t="shared" si="26"/>
        <v>3.5605735196303141</v>
      </c>
      <c r="AB32" s="43">
        <f t="shared" si="26"/>
        <v>0</v>
      </c>
      <c r="AC32" s="43">
        <f t="shared" si="26"/>
        <v>0</v>
      </c>
      <c r="AD32" s="43">
        <f t="shared" si="26"/>
        <v>0</v>
      </c>
      <c r="AE32" s="43">
        <f t="shared" si="26"/>
        <v>0</v>
      </c>
      <c r="AF32" s="42"/>
      <c r="AG32" s="42"/>
    </row>
    <row r="33" spans="1:33" ht="25.8" x14ac:dyDescent="0.5">
      <c r="B33" s="55" t="s">
        <v>81</v>
      </c>
      <c r="C33" s="42"/>
      <c r="D33" s="42"/>
      <c r="E33" s="42"/>
      <c r="F33" s="42"/>
      <c r="G33" s="42"/>
      <c r="H33" s="42"/>
      <c r="I33" s="42"/>
    </row>
    <row r="34" spans="1:33" x14ac:dyDescent="0.3">
      <c r="B34" s="46"/>
      <c r="E34" s="52">
        <v>2014</v>
      </c>
      <c r="F34" s="52">
        <f>E34+1</f>
        <v>2015</v>
      </c>
      <c r="G34" s="52">
        <f t="shared" ref="G34:AB34" si="27">F34+1</f>
        <v>2016</v>
      </c>
      <c r="H34" s="52">
        <f t="shared" si="27"/>
        <v>2017</v>
      </c>
      <c r="I34" s="52">
        <f t="shared" si="27"/>
        <v>2018</v>
      </c>
      <c r="J34" s="52">
        <f t="shared" si="27"/>
        <v>2019</v>
      </c>
      <c r="K34" s="52">
        <f t="shared" si="27"/>
        <v>2020</v>
      </c>
      <c r="L34" s="52">
        <f t="shared" si="27"/>
        <v>2021</v>
      </c>
      <c r="M34" s="52">
        <f t="shared" si="27"/>
        <v>2022</v>
      </c>
      <c r="N34" s="52">
        <f t="shared" si="27"/>
        <v>2023</v>
      </c>
      <c r="O34" s="52">
        <f t="shared" si="27"/>
        <v>2024</v>
      </c>
      <c r="P34" s="52">
        <f t="shared" si="27"/>
        <v>2025</v>
      </c>
      <c r="Q34" s="52">
        <f t="shared" si="27"/>
        <v>2026</v>
      </c>
      <c r="R34" s="52">
        <f t="shared" si="27"/>
        <v>2027</v>
      </c>
      <c r="S34" s="52">
        <f t="shared" si="27"/>
        <v>2028</v>
      </c>
      <c r="T34" s="52">
        <f t="shared" si="27"/>
        <v>2029</v>
      </c>
      <c r="U34" s="52">
        <f t="shared" si="27"/>
        <v>2030</v>
      </c>
      <c r="V34" s="52">
        <f t="shared" si="27"/>
        <v>2031</v>
      </c>
      <c r="W34" s="52">
        <f t="shared" si="27"/>
        <v>2032</v>
      </c>
      <c r="X34" s="52">
        <f t="shared" si="27"/>
        <v>2033</v>
      </c>
      <c r="Y34" s="52">
        <f t="shared" si="27"/>
        <v>2034</v>
      </c>
      <c r="Z34" s="52">
        <f t="shared" si="27"/>
        <v>2035</v>
      </c>
      <c r="AA34" s="52">
        <f t="shared" si="27"/>
        <v>2036</v>
      </c>
      <c r="AB34" s="52">
        <f t="shared" si="27"/>
        <v>2037</v>
      </c>
      <c r="AC34" s="52">
        <f t="shared" ref="AC34:AE34" si="28">AB34+1</f>
        <v>2038</v>
      </c>
      <c r="AD34" s="52">
        <f t="shared" si="28"/>
        <v>2039</v>
      </c>
      <c r="AE34" s="52">
        <f t="shared" si="28"/>
        <v>2040</v>
      </c>
      <c r="AF34" s="48" t="s">
        <v>77</v>
      </c>
      <c r="AG34" s="48" t="s">
        <v>78</v>
      </c>
    </row>
    <row r="35" spans="1:33" x14ac:dyDescent="0.3">
      <c r="D35" s="53" t="s">
        <v>47</v>
      </c>
      <c r="E35" s="51">
        <f>(1+$C$29)^(E34-$C$28)</f>
        <v>0.88999644001423983</v>
      </c>
      <c r="F35" s="51">
        <f>(1+$C$29)^(F34-$C$28)</f>
        <v>0.94339622641509424</v>
      </c>
      <c r="G35" s="51">
        <f>(1+$C$29)^(G34-$C$28)</f>
        <v>1</v>
      </c>
      <c r="H35" s="51">
        <f>(1+$C$29)^(H34-$C$28)</f>
        <v>1.06</v>
      </c>
      <c r="I35" s="51">
        <f>(1+$C$29)^(I34-$C$28)</f>
        <v>1.1236000000000002</v>
      </c>
      <c r="J35" s="51">
        <f t="shared" ref="J35:AB35" si="29">(1+$C$29)^(J34-$C$28)</f>
        <v>1.1910160000000003</v>
      </c>
      <c r="K35" s="51">
        <f t="shared" si="29"/>
        <v>1.2624769600000003</v>
      </c>
      <c r="L35" s="51">
        <f t="shared" si="29"/>
        <v>1.3382255776000005</v>
      </c>
      <c r="M35" s="51">
        <f t="shared" si="29"/>
        <v>1.4185191122560006</v>
      </c>
      <c r="N35" s="51">
        <f t="shared" si="29"/>
        <v>1.5036302589913608</v>
      </c>
      <c r="O35" s="51">
        <f t="shared" si="29"/>
        <v>1.5938480745308423</v>
      </c>
      <c r="P35" s="51">
        <f t="shared" si="29"/>
        <v>1.6894789590026928</v>
      </c>
      <c r="Q35" s="51">
        <f t="shared" si="29"/>
        <v>1.7908476965428546</v>
      </c>
      <c r="R35" s="51">
        <f t="shared" si="29"/>
        <v>1.8982985583354262</v>
      </c>
      <c r="S35" s="51">
        <f t="shared" si="29"/>
        <v>2.0121964718355518</v>
      </c>
      <c r="T35" s="51">
        <f t="shared" si="29"/>
        <v>2.1329282601456852</v>
      </c>
      <c r="U35" s="51">
        <f t="shared" si="29"/>
        <v>2.2609039557544262</v>
      </c>
      <c r="V35" s="51">
        <f t="shared" si="29"/>
        <v>2.3965581930996924</v>
      </c>
      <c r="W35" s="51">
        <f t="shared" si="29"/>
        <v>2.5403516846856733</v>
      </c>
      <c r="X35" s="51">
        <f t="shared" si="29"/>
        <v>2.692772785766814</v>
      </c>
      <c r="Y35" s="51">
        <f t="shared" si="29"/>
        <v>2.8543391529128228</v>
      </c>
      <c r="Z35" s="51">
        <f t="shared" si="29"/>
        <v>3.0255995020875925</v>
      </c>
      <c r="AA35" s="51">
        <f t="shared" si="29"/>
        <v>3.207135472212848</v>
      </c>
      <c r="AB35" s="51">
        <f t="shared" si="29"/>
        <v>3.3995636005456196</v>
      </c>
      <c r="AC35" s="51">
        <f t="shared" ref="AC35" si="30">(1+$C$29)^(AC34-$C$28)</f>
        <v>3.6035374165783569</v>
      </c>
      <c r="AD35" s="51">
        <f t="shared" ref="AD35" si="31">(1+$C$29)^(AD34-$C$28)</f>
        <v>3.8197496615730588</v>
      </c>
      <c r="AE35" s="51">
        <f t="shared" ref="AE35" si="32">(1+$C$29)^(AE34-$C$28)</f>
        <v>4.0489346412674418</v>
      </c>
      <c r="AF35" s="48"/>
    </row>
    <row r="36" spans="1:33" x14ac:dyDescent="0.3">
      <c r="A36">
        <v>1</v>
      </c>
      <c r="B36" s="56" t="s">
        <v>12</v>
      </c>
      <c r="C36" s="56">
        <v>7</v>
      </c>
      <c r="D36" s="57" t="s">
        <v>62</v>
      </c>
      <c r="E36" s="58"/>
      <c r="F36" s="58"/>
      <c r="G36" s="58"/>
      <c r="H36" s="58"/>
      <c r="I36" s="58"/>
      <c r="J36" s="58">
        <f t="shared" ref="J36:S38" si="33">J$35*INDEX($C$23:$I$26,$A$36,$C36)</f>
        <v>0.83706303175703578</v>
      </c>
      <c r="K36" s="58">
        <f t="shared" si="33"/>
        <v>0.88728681366245798</v>
      </c>
      <c r="L36" s="58">
        <f t="shared" si="33"/>
        <v>0.94052402248220557</v>
      </c>
      <c r="M36" s="58">
        <f t="shared" si="33"/>
        <v>0.99695546383113787</v>
      </c>
      <c r="N36" s="58">
        <f t="shared" si="33"/>
        <v>1.0567727916610063</v>
      </c>
      <c r="O36" s="58">
        <f t="shared" si="33"/>
        <v>1.1201791591606667</v>
      </c>
      <c r="P36" s="58">
        <f t="shared" si="33"/>
        <v>1.1873899087103066</v>
      </c>
      <c r="Q36" s="58">
        <f t="shared" si="33"/>
        <v>1.2586333032329251</v>
      </c>
      <c r="R36" s="58">
        <f t="shared" si="33"/>
        <v>1.3341513014269009</v>
      </c>
      <c r="S36" s="58">
        <f t="shared" si="33"/>
        <v>1.4142003795125149</v>
      </c>
      <c r="T36" s="58">
        <f t="shared" ref="T36:AC38" si="34">T$35*INDEX($C$23:$I$26,$A$36,$C36)</f>
        <v>1.4990524022832659</v>
      </c>
      <c r="U36" s="58">
        <f t="shared" si="34"/>
        <v>1.5889955464202619</v>
      </c>
      <c r="V36" s="58">
        <f t="shared" si="34"/>
        <v>1.684335279205478</v>
      </c>
      <c r="W36" s="58">
        <f t="shared" si="34"/>
        <v>1.7853953959578062</v>
      </c>
      <c r="X36" s="58">
        <f t="shared" si="34"/>
        <v>1.8925191197152749</v>
      </c>
      <c r="Y36" s="58">
        <f t="shared" si="34"/>
        <v>2.0060702668981913</v>
      </c>
      <c r="Z36" s="58">
        <f t="shared" si="34"/>
        <v>2.1264344829120829</v>
      </c>
      <c r="AA36" s="58">
        <f t="shared" si="34"/>
        <v>2.2540205518868079</v>
      </c>
      <c r="AB36" s="58">
        <f t="shared" si="34"/>
        <v>2.3892617850000168</v>
      </c>
      <c r="AC36" s="58">
        <f t="shared" si="34"/>
        <v>2.5326174921000182</v>
      </c>
      <c r="AD36" s="58"/>
      <c r="AE36" s="58"/>
      <c r="AF36" s="59">
        <f t="shared" ref="AF36:AF44" si="35">SUM(E36:AE36)</f>
        <v>30.79185849781636</v>
      </c>
      <c r="AG36" s="58">
        <f t="shared" ref="AG36:AG58" si="36">NPV($C$30,H36:AE36)+G36+F36*(1+$C$30)+E36*(1+$C$30)^2</f>
        <v>8.629849890490517</v>
      </c>
    </row>
    <row r="37" spans="1:33" x14ac:dyDescent="0.3">
      <c r="B37" s="56"/>
      <c r="C37" s="56">
        <v>6</v>
      </c>
      <c r="D37" s="57" t="s">
        <v>61</v>
      </c>
      <c r="E37" s="58"/>
      <c r="F37" s="58"/>
      <c r="G37" s="58"/>
      <c r="H37" s="58"/>
      <c r="I37" s="58"/>
      <c r="J37" s="58">
        <f t="shared" si="33"/>
        <v>0.98166737762799849</v>
      </c>
      <c r="K37" s="58">
        <f t="shared" si="33"/>
        <v>1.0405674202856785</v>
      </c>
      <c r="L37" s="58">
        <f t="shared" si="33"/>
        <v>1.1030014655028193</v>
      </c>
      <c r="M37" s="58">
        <f t="shared" si="33"/>
        <v>1.1691815534329886</v>
      </c>
      <c r="N37" s="58">
        <f t="shared" si="33"/>
        <v>1.2393324466389679</v>
      </c>
      <c r="O37" s="58">
        <f t="shared" si="33"/>
        <v>1.3136923934373059</v>
      </c>
      <c r="P37" s="58">
        <f t="shared" si="33"/>
        <v>1.3925139370435442</v>
      </c>
      <c r="Q37" s="58">
        <f t="shared" si="33"/>
        <v>1.4760647732661571</v>
      </c>
      <c r="R37" s="58">
        <f t="shared" si="33"/>
        <v>1.5646286596621266</v>
      </c>
      <c r="S37" s="58">
        <f t="shared" si="33"/>
        <v>1.6585063792418544</v>
      </c>
      <c r="T37" s="58">
        <f t="shared" si="34"/>
        <v>1.7580167619963658</v>
      </c>
      <c r="U37" s="58">
        <f t="shared" si="34"/>
        <v>1.8634977677161477</v>
      </c>
      <c r="V37" s="58">
        <f t="shared" si="34"/>
        <v>1.9753076337791171</v>
      </c>
      <c r="W37" s="58">
        <f t="shared" si="34"/>
        <v>2.0938260918058638</v>
      </c>
      <c r="X37" s="58">
        <f t="shared" si="34"/>
        <v>2.2194556573142159</v>
      </c>
      <c r="Y37" s="58">
        <f t="shared" si="34"/>
        <v>2.3526229967530687</v>
      </c>
      <c r="Z37" s="58">
        <f t="shared" si="34"/>
        <v>2.4937803765582531</v>
      </c>
      <c r="AA37" s="58">
        <f t="shared" si="34"/>
        <v>2.6434071991517483</v>
      </c>
      <c r="AB37" s="58">
        <f t="shared" si="34"/>
        <v>2.8020116311008536</v>
      </c>
      <c r="AC37" s="58">
        <f t="shared" si="34"/>
        <v>2.9701323289669048</v>
      </c>
      <c r="AD37" s="58"/>
      <c r="AE37" s="58"/>
      <c r="AF37" s="59">
        <f t="shared" si="35"/>
        <v>36.111214851281979</v>
      </c>
      <c r="AG37" s="58">
        <f t="shared" si="36"/>
        <v>10.120674059083353</v>
      </c>
    </row>
    <row r="38" spans="1:33" x14ac:dyDescent="0.3">
      <c r="B38" s="56"/>
      <c r="C38" s="56">
        <v>5</v>
      </c>
      <c r="D38" s="57" t="s">
        <v>6</v>
      </c>
      <c r="E38" s="58"/>
      <c r="F38" s="58"/>
      <c r="G38" s="58"/>
      <c r="H38" s="58"/>
      <c r="I38" s="58"/>
      <c r="J38" s="58">
        <f t="shared" si="33"/>
        <v>0.94430509917096306</v>
      </c>
      <c r="K38" s="58">
        <f t="shared" si="33"/>
        <v>1.0009634051212208</v>
      </c>
      <c r="L38" s="58">
        <f t="shared" si="33"/>
        <v>1.0610212094284943</v>
      </c>
      <c r="M38" s="58">
        <f t="shared" si="33"/>
        <v>1.1246824819942038</v>
      </c>
      <c r="N38" s="58">
        <f t="shared" si="33"/>
        <v>1.1921634309138562</v>
      </c>
      <c r="O38" s="58">
        <f t="shared" si="33"/>
        <v>1.2636932367686875</v>
      </c>
      <c r="P38" s="58">
        <f t="shared" si="33"/>
        <v>1.3395148309748088</v>
      </c>
      <c r="Q38" s="58">
        <f t="shared" si="33"/>
        <v>1.4198857208332976</v>
      </c>
      <c r="R38" s="58">
        <f t="shared" si="33"/>
        <v>1.5050788640832955</v>
      </c>
      <c r="S38" s="58">
        <f t="shared" si="33"/>
        <v>1.5953835959282934</v>
      </c>
      <c r="T38" s="58">
        <f t="shared" si="34"/>
        <v>1.6911066116839912</v>
      </c>
      <c r="U38" s="58">
        <f t="shared" si="34"/>
        <v>1.7925730083850306</v>
      </c>
      <c r="V38" s="58">
        <f t="shared" si="34"/>
        <v>1.9001273888881329</v>
      </c>
      <c r="W38" s="58">
        <f t="shared" si="34"/>
        <v>2.0141350322214202</v>
      </c>
      <c r="X38" s="58">
        <f t="shared" si="34"/>
        <v>2.1349831341547061</v>
      </c>
      <c r="Y38" s="58">
        <f t="shared" si="34"/>
        <v>2.2630821222039881</v>
      </c>
      <c r="Z38" s="58">
        <f t="shared" si="34"/>
        <v>2.3988670495362276</v>
      </c>
      <c r="AA38" s="58">
        <f t="shared" si="34"/>
        <v>2.5427990725084015</v>
      </c>
      <c r="AB38" s="58">
        <f t="shared" si="34"/>
        <v>2.6953670168589059</v>
      </c>
      <c r="AC38" s="58">
        <f t="shared" si="34"/>
        <v>2.8570890378704403</v>
      </c>
      <c r="AD38" s="58"/>
      <c r="AE38" s="58"/>
      <c r="AF38" s="59">
        <f t="shared" si="35"/>
        <v>34.73682134952837</v>
      </c>
      <c r="AG38" s="58">
        <f t="shared" si="36"/>
        <v>9.735481018155328</v>
      </c>
    </row>
    <row r="39" spans="1:33" x14ac:dyDescent="0.3">
      <c r="B39" s="56"/>
      <c r="C39" s="56">
        <v>4</v>
      </c>
      <c r="D39" s="57" t="s">
        <v>5</v>
      </c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9">
        <f t="shared" si="35"/>
        <v>0</v>
      </c>
      <c r="AG39" s="58">
        <f t="shared" si="36"/>
        <v>0</v>
      </c>
    </row>
    <row r="40" spans="1:33" x14ac:dyDescent="0.3">
      <c r="B40" s="56"/>
      <c r="C40" s="56">
        <v>3</v>
      </c>
      <c r="D40" s="57" t="s">
        <v>4</v>
      </c>
      <c r="E40" s="58"/>
      <c r="F40" s="58"/>
      <c r="G40" s="58"/>
      <c r="H40" s="58">
        <f t="shared" ref="H40:AA40" si="37">H$35*INDEX($C$23:$I$26,$A$36,$C40)</f>
        <v>1.1768158730769231</v>
      </c>
      <c r="I40" s="58">
        <f t="shared" si="37"/>
        <v>1.2474248254615388</v>
      </c>
      <c r="J40" s="58">
        <f t="shared" si="37"/>
        <v>1.3222703149892312</v>
      </c>
      <c r="K40" s="58">
        <f t="shared" si="37"/>
        <v>1.401606533888585</v>
      </c>
      <c r="L40" s="58">
        <f t="shared" si="37"/>
        <v>1.4857029259219003</v>
      </c>
      <c r="M40" s="58">
        <f t="shared" si="37"/>
        <v>1.5748451014772145</v>
      </c>
      <c r="N40" s="58">
        <f t="shared" si="37"/>
        <v>1.6693358075658475</v>
      </c>
      <c r="O40" s="58">
        <f t="shared" si="37"/>
        <v>1.7694959560197983</v>
      </c>
      <c r="P40" s="58">
        <f t="shared" si="37"/>
        <v>1.8756657133809862</v>
      </c>
      <c r="Q40" s="58">
        <f t="shared" si="37"/>
        <v>1.9882056561838455</v>
      </c>
      <c r="R40" s="58">
        <f t="shared" si="37"/>
        <v>2.1074979955548767</v>
      </c>
      <c r="S40" s="58">
        <f t="shared" si="37"/>
        <v>2.2339478752881692</v>
      </c>
      <c r="T40" s="58">
        <f t="shared" si="37"/>
        <v>2.3679847478054596</v>
      </c>
      <c r="U40" s="58">
        <f t="shared" si="37"/>
        <v>2.510063832673787</v>
      </c>
      <c r="V40" s="58">
        <f t="shared" si="37"/>
        <v>2.6606676626342152</v>
      </c>
      <c r="W40" s="58">
        <f t="shared" si="37"/>
        <v>2.820307722392267</v>
      </c>
      <c r="X40" s="58">
        <f t="shared" si="37"/>
        <v>2.9895261857358038</v>
      </c>
      <c r="Y40" s="58">
        <f t="shared" si="37"/>
        <v>3.1688977568799519</v>
      </c>
      <c r="Z40" s="58">
        <f t="shared" si="37"/>
        <v>3.3590316222927492</v>
      </c>
      <c r="AA40" s="58">
        <f t="shared" si="37"/>
        <v>3.5605735196303141</v>
      </c>
      <c r="AB40" s="58"/>
      <c r="AC40" s="58"/>
      <c r="AD40" s="58"/>
      <c r="AE40" s="58"/>
      <c r="AF40" s="59">
        <f t="shared" si="35"/>
        <v>43.289867628853465</v>
      </c>
      <c r="AG40" s="58">
        <f t="shared" si="36"/>
        <v>12.132592108485538</v>
      </c>
    </row>
    <row r="41" spans="1:33" x14ac:dyDescent="0.3">
      <c r="B41" s="56"/>
      <c r="C41" s="56">
        <v>2</v>
      </c>
      <c r="D41" s="57" t="s">
        <v>3</v>
      </c>
      <c r="E41" s="58"/>
      <c r="F41" s="58"/>
      <c r="G41" s="58">
        <f t="shared" ref="G41:Z41" si="38">G$35*INDEX($C$23:$I$26,$A$36,$C41)</f>
        <v>1.9876400772527474</v>
      </c>
      <c r="H41" s="58">
        <f t="shared" si="38"/>
        <v>2.1068984818879124</v>
      </c>
      <c r="I41" s="58">
        <f t="shared" si="38"/>
        <v>2.2333123908011872</v>
      </c>
      <c r="J41" s="58">
        <f t="shared" si="38"/>
        <v>2.3673111342492588</v>
      </c>
      <c r="K41" s="58">
        <f t="shared" si="38"/>
        <v>2.5093498023042144</v>
      </c>
      <c r="L41" s="58">
        <f t="shared" si="38"/>
        <v>2.6599107904424675</v>
      </c>
      <c r="M41" s="58">
        <f t="shared" si="38"/>
        <v>2.8195054378690156</v>
      </c>
      <c r="N41" s="58">
        <f t="shared" si="38"/>
        <v>2.9886757641411568</v>
      </c>
      <c r="O41" s="58">
        <f t="shared" si="38"/>
        <v>3.167996309989626</v>
      </c>
      <c r="P41" s="58">
        <f t="shared" si="38"/>
        <v>3.3580760885890037</v>
      </c>
      <c r="Q41" s="58">
        <f t="shared" si="38"/>
        <v>3.5595606539043443</v>
      </c>
      <c r="R41" s="58">
        <f t="shared" si="38"/>
        <v>3.7731342931386056</v>
      </c>
      <c r="S41" s="58">
        <f t="shared" si="38"/>
        <v>3.999522350726922</v>
      </c>
      <c r="T41" s="58">
        <f t="shared" si="38"/>
        <v>4.2394936917705381</v>
      </c>
      <c r="U41" s="58">
        <f t="shared" si="38"/>
        <v>4.49386331327677</v>
      </c>
      <c r="V41" s="58">
        <f t="shared" si="38"/>
        <v>4.7634951120733771</v>
      </c>
      <c r="W41" s="58">
        <f t="shared" si="38"/>
        <v>5.0493048187977783</v>
      </c>
      <c r="X41" s="58">
        <f t="shared" si="38"/>
        <v>5.352263107925646</v>
      </c>
      <c r="Y41" s="58">
        <f t="shared" si="38"/>
        <v>5.6733988944011848</v>
      </c>
      <c r="Z41" s="58">
        <f t="shared" si="38"/>
        <v>6.0138028280652565</v>
      </c>
      <c r="AA41" s="58"/>
      <c r="AB41" s="58"/>
      <c r="AC41" s="58"/>
      <c r="AD41" s="58"/>
      <c r="AE41" s="58"/>
      <c r="AF41" s="59">
        <f t="shared" si="35"/>
        <v>73.116515341607013</v>
      </c>
      <c r="AG41" s="58">
        <f t="shared" si="36"/>
        <v>23.155878808457619</v>
      </c>
    </row>
    <row r="42" spans="1:33" x14ac:dyDescent="0.3">
      <c r="B42" s="60"/>
      <c r="C42" s="60">
        <v>1</v>
      </c>
      <c r="D42" s="61" t="s">
        <v>2</v>
      </c>
      <c r="E42" s="62"/>
      <c r="F42" s="62">
        <f t="shared" ref="F42:Y42" si="39">F$35*INDEX($C$23:$I$26,$A$36,$C42)</f>
        <v>4.7650462268297726</v>
      </c>
      <c r="G42" s="62">
        <f t="shared" si="39"/>
        <v>5.0509490004395596</v>
      </c>
      <c r="H42" s="62">
        <f t="shared" si="39"/>
        <v>5.3540059404659335</v>
      </c>
      <c r="I42" s="62">
        <f t="shared" si="39"/>
        <v>5.6752462968938904</v>
      </c>
      <c r="J42" s="62">
        <f t="shared" si="39"/>
        <v>6.0157610747075241</v>
      </c>
      <c r="K42" s="62">
        <f t="shared" si="39"/>
        <v>6.3767067391899754</v>
      </c>
      <c r="L42" s="62">
        <f t="shared" si="39"/>
        <v>6.7593091435413752</v>
      </c>
      <c r="M42" s="62">
        <f t="shared" si="39"/>
        <v>7.1648676921538579</v>
      </c>
      <c r="N42" s="62">
        <f t="shared" si="39"/>
        <v>7.59475975368309</v>
      </c>
      <c r="O42" s="62">
        <f t="shared" si="39"/>
        <v>8.0504453389040744</v>
      </c>
      <c r="P42" s="62">
        <f t="shared" si="39"/>
        <v>8.5334720592383189</v>
      </c>
      <c r="Q42" s="62">
        <f t="shared" si="39"/>
        <v>9.0454803827926185</v>
      </c>
      <c r="R42" s="62">
        <f t="shared" si="39"/>
        <v>9.5882092057601778</v>
      </c>
      <c r="S42" s="62">
        <f t="shared" si="39"/>
        <v>10.16350175810579</v>
      </c>
      <c r="T42" s="62">
        <f t="shared" si="39"/>
        <v>10.773311863592138</v>
      </c>
      <c r="U42" s="62">
        <f t="shared" si="39"/>
        <v>11.419710575407665</v>
      </c>
      <c r="V42" s="62">
        <f t="shared" si="39"/>
        <v>12.104893209932129</v>
      </c>
      <c r="W42" s="62">
        <f t="shared" si="39"/>
        <v>12.831186802528054</v>
      </c>
      <c r="X42" s="62">
        <f t="shared" si="39"/>
        <v>13.601058010679738</v>
      </c>
      <c r="Y42" s="62">
        <f t="shared" si="39"/>
        <v>14.417121491320522</v>
      </c>
      <c r="Z42" s="62"/>
      <c r="AA42" s="62"/>
      <c r="AB42" s="62"/>
      <c r="AC42" s="62"/>
      <c r="AD42" s="62"/>
      <c r="AE42" s="62"/>
      <c r="AF42" s="63">
        <f t="shared" si="35"/>
        <v>175.28504256616623</v>
      </c>
      <c r="AG42" s="62">
        <f t="shared" si="36"/>
        <v>62.729104054076565</v>
      </c>
    </row>
    <row r="43" spans="1:33" s="48" customFormat="1" x14ac:dyDescent="0.3">
      <c r="A43"/>
      <c r="B43" s="56"/>
      <c r="C43" s="56"/>
      <c r="D43" s="64" t="s">
        <v>63</v>
      </c>
      <c r="E43" s="59">
        <f>SUM(E36:E42)</f>
        <v>0</v>
      </c>
      <c r="F43" s="59">
        <f t="shared" ref="F43:AG43" si="40">SUM(F36:F42)</f>
        <v>4.7650462268297726</v>
      </c>
      <c r="G43" s="59">
        <f t="shared" si="40"/>
        <v>7.0385890776923068</v>
      </c>
      <c r="H43" s="59">
        <f t="shared" si="40"/>
        <v>8.6377202954307695</v>
      </c>
      <c r="I43" s="59">
        <f t="shared" si="40"/>
        <v>9.1559835131566167</v>
      </c>
      <c r="J43" s="59">
        <f t="shared" si="40"/>
        <v>12.468378032502011</v>
      </c>
      <c r="K43" s="59">
        <f t="shared" si="40"/>
        <v>13.216480714452132</v>
      </c>
      <c r="L43" s="59">
        <f t="shared" si="40"/>
        <v>14.00946955731926</v>
      </c>
      <c r="M43" s="59">
        <f t="shared" si="40"/>
        <v>14.850037730758419</v>
      </c>
      <c r="N43" s="59">
        <f t="shared" si="40"/>
        <v>15.741039994603923</v>
      </c>
      <c r="O43" s="59">
        <f t="shared" si="40"/>
        <v>16.685502394280157</v>
      </c>
      <c r="P43" s="59">
        <f t="shared" si="40"/>
        <v>17.686632537936969</v>
      </c>
      <c r="Q43" s="59">
        <f t="shared" si="40"/>
        <v>18.74783049021319</v>
      </c>
      <c r="R43" s="59">
        <f t="shared" si="40"/>
        <v>19.872700319625984</v>
      </c>
      <c r="S43" s="59">
        <f t="shared" si="40"/>
        <v>21.065062338803543</v>
      </c>
      <c r="T43" s="59">
        <f t="shared" si="40"/>
        <v>22.32896607913176</v>
      </c>
      <c r="U43" s="59">
        <f t="shared" si="40"/>
        <v>23.668704043879664</v>
      </c>
      <c r="V43" s="59">
        <f t="shared" si="40"/>
        <v>25.08882628651245</v>
      </c>
      <c r="W43" s="59">
        <f t="shared" si="40"/>
        <v>26.594155863703186</v>
      </c>
      <c r="X43" s="59">
        <f t="shared" si="40"/>
        <v>28.189805215525382</v>
      </c>
      <c r="Y43" s="59">
        <f t="shared" si="40"/>
        <v>29.881193528456905</v>
      </c>
      <c r="Z43" s="59">
        <f t="shared" si="40"/>
        <v>16.391916359364568</v>
      </c>
      <c r="AA43" s="59">
        <f t="shared" si="40"/>
        <v>11.000800343177271</v>
      </c>
      <c r="AB43" s="59">
        <f t="shared" si="40"/>
        <v>7.8866404329597763</v>
      </c>
      <c r="AC43" s="59">
        <f t="shared" si="40"/>
        <v>8.359838858937362</v>
      </c>
      <c r="AD43" s="59">
        <f t="shared" si="40"/>
        <v>0</v>
      </c>
      <c r="AE43" s="59">
        <f t="shared" si="40"/>
        <v>0</v>
      </c>
      <c r="AF43" s="59">
        <f t="shared" si="40"/>
        <v>393.33132023525343</v>
      </c>
      <c r="AG43" s="59">
        <f t="shared" si="40"/>
        <v>126.50357993874891</v>
      </c>
    </row>
    <row r="44" spans="1:33" x14ac:dyDescent="0.3">
      <c r="A44">
        <v>2</v>
      </c>
      <c r="B44" s="65" t="s">
        <v>20</v>
      </c>
      <c r="C44" s="65">
        <v>7</v>
      </c>
      <c r="D44" s="66" t="s">
        <v>62</v>
      </c>
      <c r="E44" s="67"/>
      <c r="F44" s="67"/>
      <c r="G44" s="67"/>
      <c r="H44" s="67"/>
      <c r="I44" s="67"/>
      <c r="J44" s="67">
        <f t="shared" ref="J44:S46" si="41">J$35*INDEX($C$23:$I$26,$A$44,$C44)</f>
        <v>1.4648603055748122</v>
      </c>
      <c r="K44" s="67">
        <f t="shared" si="41"/>
        <v>1.5527519239093011</v>
      </c>
      <c r="L44" s="67">
        <f t="shared" si="41"/>
        <v>1.6459170393438591</v>
      </c>
      <c r="M44" s="67">
        <f t="shared" si="41"/>
        <v>1.7446720617044909</v>
      </c>
      <c r="N44" s="67">
        <f t="shared" si="41"/>
        <v>1.8493523854067606</v>
      </c>
      <c r="O44" s="67">
        <f t="shared" si="41"/>
        <v>1.9603135285311659</v>
      </c>
      <c r="P44" s="67">
        <f t="shared" si="41"/>
        <v>2.0779323402430361</v>
      </c>
      <c r="Q44" s="67">
        <f t="shared" si="41"/>
        <v>2.2026082806576182</v>
      </c>
      <c r="R44" s="67">
        <f t="shared" si="41"/>
        <v>2.3347647774970759</v>
      </c>
      <c r="S44" s="67">
        <f t="shared" si="41"/>
        <v>2.4748506641469006</v>
      </c>
      <c r="T44" s="67">
        <f t="shared" ref="T44:AC46" si="42">T$35*INDEX($C$23:$I$26,$A$44,$C44)</f>
        <v>2.6233417039957145</v>
      </c>
      <c r="U44" s="67">
        <f t="shared" si="42"/>
        <v>2.7807422062354576</v>
      </c>
      <c r="V44" s="67">
        <f t="shared" si="42"/>
        <v>2.9475867386095858</v>
      </c>
      <c r="W44" s="67">
        <f t="shared" si="42"/>
        <v>3.1244419429261603</v>
      </c>
      <c r="X44" s="67">
        <f t="shared" si="42"/>
        <v>3.3119084595017303</v>
      </c>
      <c r="Y44" s="67">
        <f t="shared" si="42"/>
        <v>3.5106229670718339</v>
      </c>
      <c r="Z44" s="67">
        <f t="shared" si="42"/>
        <v>3.7212603450961441</v>
      </c>
      <c r="AA44" s="67">
        <f t="shared" si="42"/>
        <v>3.9445359658019128</v>
      </c>
      <c r="AB44" s="67">
        <f t="shared" si="42"/>
        <v>4.1812081237500287</v>
      </c>
      <c r="AC44" s="67">
        <f t="shared" si="42"/>
        <v>4.4320806111750306</v>
      </c>
      <c r="AD44" s="67"/>
      <c r="AE44" s="67"/>
      <c r="AF44" s="68">
        <f t="shared" si="35"/>
        <v>53.885752371178619</v>
      </c>
      <c r="AG44" s="67">
        <f t="shared" si="36"/>
        <v>15.102237308358404</v>
      </c>
    </row>
    <row r="45" spans="1:33" x14ac:dyDescent="0.3">
      <c r="B45" s="65"/>
      <c r="C45" s="65">
        <v>6</v>
      </c>
      <c r="D45" s="66" t="s">
        <v>61</v>
      </c>
      <c r="E45" s="67"/>
      <c r="F45" s="67"/>
      <c r="G45" s="67"/>
      <c r="H45" s="67"/>
      <c r="I45" s="67"/>
      <c r="J45" s="67">
        <f t="shared" si="41"/>
        <v>2.0073866937981495</v>
      </c>
      <c r="K45" s="67">
        <f t="shared" si="41"/>
        <v>2.1278298954260388</v>
      </c>
      <c r="L45" s="67">
        <f t="shared" si="41"/>
        <v>2.255499689151601</v>
      </c>
      <c r="M45" s="67">
        <f t="shared" si="41"/>
        <v>2.3908296705006973</v>
      </c>
      <c r="N45" s="67">
        <f t="shared" si="41"/>
        <v>2.5342794507307396</v>
      </c>
      <c r="O45" s="67">
        <f t="shared" si="41"/>
        <v>2.6863362177745835</v>
      </c>
      <c r="P45" s="67">
        <f t="shared" si="41"/>
        <v>2.8475163908410588</v>
      </c>
      <c r="Q45" s="67">
        <f t="shared" si="41"/>
        <v>3.0183673742915227</v>
      </c>
      <c r="R45" s="67">
        <f t="shared" si="41"/>
        <v>3.1994694167490145</v>
      </c>
      <c r="S45" s="67">
        <f t="shared" si="41"/>
        <v>3.3914375817539555</v>
      </c>
      <c r="T45" s="67">
        <f t="shared" si="42"/>
        <v>3.5949238366591931</v>
      </c>
      <c r="U45" s="67">
        <f t="shared" si="42"/>
        <v>3.8106192668587444</v>
      </c>
      <c r="V45" s="67">
        <f t="shared" si="42"/>
        <v>4.0392564228702703</v>
      </c>
      <c r="W45" s="67">
        <f t="shared" si="42"/>
        <v>4.2816118082424852</v>
      </c>
      <c r="X45" s="67">
        <f t="shared" si="42"/>
        <v>4.5385085167370347</v>
      </c>
      <c r="Y45" s="67">
        <f t="shared" si="42"/>
        <v>4.8108190277412568</v>
      </c>
      <c r="Z45" s="67">
        <f t="shared" si="42"/>
        <v>5.0994681694057329</v>
      </c>
      <c r="AA45" s="67">
        <f t="shared" si="42"/>
        <v>5.4054362595700773</v>
      </c>
      <c r="AB45" s="67">
        <f t="shared" si="42"/>
        <v>5.7297624351442824</v>
      </c>
      <c r="AC45" s="67">
        <f t="shared" si="42"/>
        <v>6.0735481812529404</v>
      </c>
      <c r="AD45" s="67"/>
      <c r="AE45" s="67"/>
      <c r="AF45" s="68">
        <f t="shared" ref="AF45:AF58" si="43">SUM(E45:AE45)</f>
        <v>73.842906305499369</v>
      </c>
      <c r="AG45" s="67">
        <f t="shared" si="36"/>
        <v>20.695509397044251</v>
      </c>
    </row>
    <row r="46" spans="1:33" x14ac:dyDescent="0.3">
      <c r="B46" s="65"/>
      <c r="C46" s="65">
        <v>5</v>
      </c>
      <c r="D46" s="66" t="s">
        <v>6</v>
      </c>
      <c r="E46" s="67"/>
      <c r="F46" s="67"/>
      <c r="G46" s="67"/>
      <c r="H46" s="67"/>
      <c r="I46" s="67"/>
      <c r="J46" s="67">
        <f t="shared" si="41"/>
        <v>1.6959266810279041</v>
      </c>
      <c r="K46" s="67">
        <f t="shared" si="41"/>
        <v>1.7976822818895783</v>
      </c>
      <c r="L46" s="67">
        <f t="shared" si="41"/>
        <v>1.9055432188029533</v>
      </c>
      <c r="M46" s="67">
        <f t="shared" si="41"/>
        <v>2.0198758119311306</v>
      </c>
      <c r="N46" s="67">
        <f t="shared" si="41"/>
        <v>2.1410683606469987</v>
      </c>
      <c r="O46" s="67">
        <f t="shared" si="41"/>
        <v>2.2695324622858184</v>
      </c>
      <c r="P46" s="67">
        <f t="shared" si="41"/>
        <v>2.4057044100229676</v>
      </c>
      <c r="Q46" s="67">
        <f t="shared" si="41"/>
        <v>2.5500466746243458</v>
      </c>
      <c r="R46" s="67">
        <f t="shared" si="41"/>
        <v>2.7030494751018073</v>
      </c>
      <c r="S46" s="67">
        <f t="shared" si="41"/>
        <v>2.8652324436079155</v>
      </c>
      <c r="T46" s="67">
        <f t="shared" si="42"/>
        <v>3.0371463902243909</v>
      </c>
      <c r="U46" s="67">
        <f t="shared" si="42"/>
        <v>3.2193751736378542</v>
      </c>
      <c r="V46" s="67">
        <f t="shared" si="42"/>
        <v>3.4125376840561263</v>
      </c>
      <c r="W46" s="67">
        <f t="shared" si="42"/>
        <v>3.6172899450994929</v>
      </c>
      <c r="X46" s="67">
        <f t="shared" si="42"/>
        <v>3.8343273418054631</v>
      </c>
      <c r="Y46" s="67">
        <f t="shared" si="42"/>
        <v>4.064386982313791</v>
      </c>
      <c r="Z46" s="67">
        <f t="shared" si="42"/>
        <v>4.3082502012526191</v>
      </c>
      <c r="AA46" s="67">
        <f t="shared" si="42"/>
        <v>4.5667452133277759</v>
      </c>
      <c r="AB46" s="67">
        <f t="shared" si="42"/>
        <v>4.8407499261274429</v>
      </c>
      <c r="AC46" s="67">
        <f t="shared" si="42"/>
        <v>5.1311949216950898</v>
      </c>
      <c r="AD46" s="67"/>
      <c r="AE46" s="67"/>
      <c r="AF46" s="68">
        <f t="shared" si="43"/>
        <v>62.38566559948147</v>
      </c>
      <c r="AG46" s="67">
        <f t="shared" si="36"/>
        <v>17.484457116482364</v>
      </c>
    </row>
    <row r="47" spans="1:33" x14ac:dyDescent="0.3">
      <c r="B47" s="65"/>
      <c r="C47" s="65">
        <v>4</v>
      </c>
      <c r="D47" s="66" t="s">
        <v>5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8">
        <f t="shared" si="43"/>
        <v>0</v>
      </c>
      <c r="AG47" s="67">
        <f t="shared" si="36"/>
        <v>0</v>
      </c>
    </row>
    <row r="48" spans="1:33" x14ac:dyDescent="0.3">
      <c r="B48" s="65"/>
      <c r="C48" s="65">
        <v>3</v>
      </c>
      <c r="D48" s="66" t="s">
        <v>4</v>
      </c>
      <c r="E48" s="67"/>
      <c r="F48" s="67"/>
      <c r="G48" s="67"/>
      <c r="H48" s="67">
        <f t="shared" ref="H48:AA48" si="44">H$35*INDEX($C$23:$I$26,$A$44,$C48)</f>
        <v>2.2199310345784622</v>
      </c>
      <c r="I48" s="67">
        <f t="shared" si="44"/>
        <v>2.35312689665317</v>
      </c>
      <c r="J48" s="67">
        <f t="shared" si="44"/>
        <v>2.4943145104523605</v>
      </c>
      <c r="K48" s="67">
        <f t="shared" si="44"/>
        <v>2.6439733810795021</v>
      </c>
      <c r="L48" s="67">
        <f t="shared" si="44"/>
        <v>2.8026117839442724</v>
      </c>
      <c r="M48" s="67">
        <f t="shared" si="44"/>
        <v>2.9707684909809289</v>
      </c>
      <c r="N48" s="67">
        <f t="shared" si="44"/>
        <v>3.1490146004397852</v>
      </c>
      <c r="O48" s="67">
        <f t="shared" si="44"/>
        <v>3.3379554764661719</v>
      </c>
      <c r="P48" s="67">
        <f t="shared" si="44"/>
        <v>3.5382328050541423</v>
      </c>
      <c r="Q48" s="67">
        <f t="shared" si="44"/>
        <v>3.7505267733573913</v>
      </c>
      <c r="R48" s="67">
        <f t="shared" si="44"/>
        <v>3.9755583797588354</v>
      </c>
      <c r="S48" s="67">
        <f t="shared" si="44"/>
        <v>4.2140918825443654</v>
      </c>
      <c r="T48" s="67">
        <f t="shared" si="44"/>
        <v>4.4669373954970277</v>
      </c>
      <c r="U48" s="67">
        <f t="shared" si="44"/>
        <v>4.7349536392268492</v>
      </c>
      <c r="V48" s="67">
        <f t="shared" si="44"/>
        <v>5.0190508575804618</v>
      </c>
      <c r="W48" s="67">
        <f t="shared" si="44"/>
        <v>5.3201939090352885</v>
      </c>
      <c r="X48" s="67">
        <f t="shared" si="44"/>
        <v>5.6394055435774062</v>
      </c>
      <c r="Y48" s="67">
        <f t="shared" si="44"/>
        <v>5.9777698761920499</v>
      </c>
      <c r="Z48" s="67">
        <f t="shared" si="44"/>
        <v>6.3364360687635743</v>
      </c>
      <c r="AA48" s="67">
        <f t="shared" si="44"/>
        <v>6.7166222328893888</v>
      </c>
      <c r="AB48" s="67"/>
      <c r="AC48" s="67"/>
      <c r="AD48" s="67"/>
      <c r="AE48" s="67"/>
      <c r="AF48" s="68">
        <f t="shared" si="43"/>
        <v>81.661475538071443</v>
      </c>
      <c r="AG48" s="67">
        <f t="shared" si="36"/>
        <v>22.886773001359963</v>
      </c>
    </row>
    <row r="49" spans="1:16384" x14ac:dyDescent="0.3">
      <c r="B49" s="65"/>
      <c r="C49" s="65">
        <v>2</v>
      </c>
      <c r="D49" s="66" t="s">
        <v>3</v>
      </c>
      <c r="E49" s="67"/>
      <c r="F49" s="67"/>
      <c r="G49" s="67">
        <f t="shared" ref="G49:Z49" si="45">G$35*INDEX($C$23:$I$26,$A$44,$C49)</f>
        <v>2.0480390450769232</v>
      </c>
      <c r="H49" s="67">
        <f t="shared" si="45"/>
        <v>2.1709213877815388</v>
      </c>
      <c r="I49" s="67">
        <f t="shared" si="45"/>
        <v>2.3011766710484314</v>
      </c>
      <c r="J49" s="67">
        <f t="shared" si="45"/>
        <v>2.4392472713113373</v>
      </c>
      <c r="K49" s="67">
        <f t="shared" si="45"/>
        <v>2.5856021075900175</v>
      </c>
      <c r="L49" s="67">
        <f t="shared" si="45"/>
        <v>2.7407382340454189</v>
      </c>
      <c r="M49" s="67">
        <f t="shared" si="45"/>
        <v>2.9051825280881443</v>
      </c>
      <c r="N49" s="67">
        <f t="shared" si="45"/>
        <v>3.0794934797734332</v>
      </c>
      <c r="O49" s="67">
        <f t="shared" si="45"/>
        <v>3.2642630885598392</v>
      </c>
      <c r="P49" s="67">
        <f t="shared" si="45"/>
        <v>3.4601188738734292</v>
      </c>
      <c r="Q49" s="67">
        <f t="shared" si="45"/>
        <v>3.6677260063058355</v>
      </c>
      <c r="R49" s="67">
        <f t="shared" si="45"/>
        <v>3.8877895666841864</v>
      </c>
      <c r="S49" s="67">
        <f t="shared" si="45"/>
        <v>4.1210569406852375</v>
      </c>
      <c r="T49" s="67">
        <f t="shared" si="45"/>
        <v>4.3683203571263522</v>
      </c>
      <c r="U49" s="67">
        <f t="shared" si="45"/>
        <v>4.6304195785539335</v>
      </c>
      <c r="V49" s="67">
        <f t="shared" si="45"/>
        <v>4.9082447532671711</v>
      </c>
      <c r="W49" s="67">
        <f t="shared" si="45"/>
        <v>5.2027394384631993</v>
      </c>
      <c r="X49" s="67">
        <f t="shared" si="45"/>
        <v>5.5149038047709924</v>
      </c>
      <c r="Y49" s="67">
        <f t="shared" si="45"/>
        <v>5.8457980330572514</v>
      </c>
      <c r="Z49" s="67">
        <f t="shared" si="45"/>
        <v>6.1965459150406872</v>
      </c>
      <c r="AA49" s="67"/>
      <c r="AB49" s="67"/>
      <c r="AC49" s="67"/>
      <c r="AD49" s="67"/>
      <c r="AE49" s="67"/>
      <c r="AF49" s="68">
        <f t="shared" si="43"/>
        <v>75.338327081103358</v>
      </c>
      <c r="AG49" s="67">
        <f t="shared" si="36"/>
        <v>23.859522891256368</v>
      </c>
    </row>
    <row r="50" spans="1:16384" x14ac:dyDescent="0.3">
      <c r="B50" s="69"/>
      <c r="C50" s="69">
        <v>1</v>
      </c>
      <c r="D50" s="70" t="s">
        <v>2</v>
      </c>
      <c r="E50" s="71"/>
      <c r="F50" s="71">
        <f t="shared" ref="F50:Y50" si="46">F$35*INDEX($C$23:$I$26,$A$44,$C50)</f>
        <v>2.7741592014513783</v>
      </c>
      <c r="G50" s="71">
        <f t="shared" si="46"/>
        <v>2.9406087535384611</v>
      </c>
      <c r="H50" s="71">
        <f t="shared" si="46"/>
        <v>3.1170452787507688</v>
      </c>
      <c r="I50" s="71">
        <f t="shared" si="46"/>
        <v>3.3040679954758154</v>
      </c>
      <c r="J50" s="71">
        <f t="shared" si="46"/>
        <v>3.5023120752043648</v>
      </c>
      <c r="K50" s="71">
        <f t="shared" si="46"/>
        <v>3.7124507997166263</v>
      </c>
      <c r="L50" s="71">
        <f t="shared" si="46"/>
        <v>3.9351978476996248</v>
      </c>
      <c r="M50" s="71">
        <f t="shared" si="46"/>
        <v>4.1713097185616022</v>
      </c>
      <c r="N50" s="71">
        <f t="shared" si="46"/>
        <v>4.4215883016752988</v>
      </c>
      <c r="O50" s="71">
        <f t="shared" si="46"/>
        <v>4.6868835997758165</v>
      </c>
      <c r="P50" s="71">
        <f t="shared" si="46"/>
        <v>4.9680966157623656</v>
      </c>
      <c r="Q50" s="71">
        <f t="shared" si="46"/>
        <v>5.2661824127081074</v>
      </c>
      <c r="R50" s="71">
        <f t="shared" si="46"/>
        <v>5.5821533574705953</v>
      </c>
      <c r="S50" s="71">
        <f t="shared" si="46"/>
        <v>5.9170825589188309</v>
      </c>
      <c r="T50" s="71">
        <f t="shared" si="46"/>
        <v>6.272107512453962</v>
      </c>
      <c r="U50" s="71">
        <f t="shared" si="46"/>
        <v>6.6484339632011986</v>
      </c>
      <c r="V50" s="71">
        <f t="shared" si="46"/>
        <v>7.0473400009932732</v>
      </c>
      <c r="W50" s="71">
        <f t="shared" si="46"/>
        <v>7.4701804010528674</v>
      </c>
      <c r="X50" s="71">
        <f t="shared" si="46"/>
        <v>7.9183912251160402</v>
      </c>
      <c r="Y50" s="71">
        <f t="shared" si="46"/>
        <v>8.3934946986230035</v>
      </c>
      <c r="Z50" s="71"/>
      <c r="AA50" s="71"/>
      <c r="AB50" s="71"/>
      <c r="AC50" s="71"/>
      <c r="AD50" s="71"/>
      <c r="AE50" s="71"/>
      <c r="AF50" s="72">
        <f t="shared" si="43"/>
        <v>102.04908631815</v>
      </c>
      <c r="AG50" s="71">
        <f t="shared" si="36"/>
        <v>36.520216788367819</v>
      </c>
    </row>
    <row r="51" spans="1:16384" s="48" customFormat="1" x14ac:dyDescent="0.3">
      <c r="A51"/>
      <c r="B51" s="65"/>
      <c r="C51" s="65"/>
      <c r="D51" s="73" t="s">
        <v>63</v>
      </c>
      <c r="E51" s="68">
        <f>SUM(E44:E50)</f>
        <v>0</v>
      </c>
      <c r="F51" s="68">
        <f t="shared" ref="F51" si="47">SUM(F44:F50)</f>
        <v>2.7741592014513783</v>
      </c>
      <c r="G51" s="68">
        <f t="shared" ref="G51" si="48">SUM(G44:G50)</f>
        <v>4.9886477986153839</v>
      </c>
      <c r="H51" s="68">
        <f t="shared" ref="H51" si="49">SUM(H44:H50)</f>
        <v>7.5078977011107693</v>
      </c>
      <c r="I51" s="68">
        <f t="shared" ref="I51" si="50">SUM(I44:I50)</f>
        <v>7.9583715631774172</v>
      </c>
      <c r="J51" s="68">
        <f t="shared" ref="J51" si="51">SUM(J44:J50)</f>
        <v>13.604047537368929</v>
      </c>
      <c r="K51" s="68">
        <f t="shared" ref="K51" si="52">SUM(K44:K50)</f>
        <v>14.420290389611063</v>
      </c>
      <c r="L51" s="68">
        <f t="shared" ref="L51" si="53">SUM(L44:L50)</f>
        <v>15.28550781298773</v>
      </c>
      <c r="M51" s="68">
        <f t="shared" ref="M51" si="54">SUM(M44:M50)</f>
        <v>16.202638281766994</v>
      </c>
      <c r="N51" s="68">
        <f t="shared" ref="N51" si="55">SUM(N44:N50)</f>
        <v>17.174796578673018</v>
      </c>
      <c r="O51" s="68">
        <f t="shared" ref="O51" si="56">SUM(O44:O50)</f>
        <v>18.205284373393397</v>
      </c>
      <c r="P51" s="68">
        <f t="shared" ref="P51" si="57">SUM(P44:P50)</f>
        <v>19.297601435797002</v>
      </c>
      <c r="Q51" s="68">
        <f t="shared" ref="Q51" si="58">SUM(Q44:Q50)</f>
        <v>20.455457521944822</v>
      </c>
      <c r="R51" s="68">
        <f t="shared" ref="R51" si="59">SUM(R44:R50)</f>
        <v>21.682784973261516</v>
      </c>
      <c r="S51" s="68">
        <f t="shared" ref="S51" si="60">SUM(S44:S50)</f>
        <v>22.983752071657204</v>
      </c>
      <c r="T51" s="68">
        <f t="shared" ref="T51" si="61">SUM(T44:T50)</f>
        <v>24.362777195956646</v>
      </c>
      <c r="U51" s="68">
        <f t="shared" ref="U51" si="62">SUM(U44:U50)</f>
        <v>25.824543827714038</v>
      </c>
      <c r="V51" s="68">
        <f t="shared" ref="V51" si="63">SUM(V44:V50)</f>
        <v>27.374016457376889</v>
      </c>
      <c r="W51" s="68">
        <f t="shared" ref="W51" si="64">SUM(W44:W50)</f>
        <v>29.016457444819498</v>
      </c>
      <c r="X51" s="68">
        <f t="shared" ref="X51" si="65">SUM(X44:X50)</f>
        <v>30.757444891508666</v>
      </c>
      <c r="Y51" s="68">
        <f t="shared" ref="Y51" si="66">SUM(Y44:Y50)</f>
        <v>32.602891584999185</v>
      </c>
      <c r="Z51" s="68">
        <f t="shared" ref="Z51" si="67">SUM(Z44:Z50)</f>
        <v>25.661960699558758</v>
      </c>
      <c r="AA51" s="68">
        <f t="shared" ref="AA51" si="68">SUM(AA44:AA50)</f>
        <v>20.633339671589155</v>
      </c>
      <c r="AB51" s="68">
        <f t="shared" ref="AB51" si="69">SUM(AB44:AB50)</f>
        <v>14.751720485021753</v>
      </c>
      <c r="AC51" s="68">
        <f t="shared" ref="AC51" si="70">SUM(AC44:AC50)</f>
        <v>15.636823714123061</v>
      </c>
      <c r="AD51" s="68">
        <f t="shared" ref="AD51" si="71">SUM(AD44:AD50)</f>
        <v>0</v>
      </c>
      <c r="AE51" s="68">
        <f t="shared" ref="AE51" si="72">SUM(AE44:AE50)</f>
        <v>0</v>
      </c>
      <c r="AF51" s="68">
        <f t="shared" ref="AF51" si="73">SUM(AF44:AF50)</f>
        <v>449.16321321348425</v>
      </c>
      <c r="AG51" s="68">
        <f t="shared" ref="AG51" si="74">SUM(AG44:AG50)</f>
        <v>136.54871650286918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 x14ac:dyDescent="0.3">
      <c r="A52">
        <v>3</v>
      </c>
      <c r="B52" s="74" t="s">
        <v>21</v>
      </c>
      <c r="C52" s="74">
        <v>7</v>
      </c>
      <c r="D52" s="75" t="s">
        <v>62</v>
      </c>
      <c r="E52" s="76"/>
      <c r="F52" s="76"/>
      <c r="G52" s="76"/>
      <c r="H52" s="76"/>
      <c r="I52" s="76"/>
      <c r="J52" s="76"/>
      <c r="K52" s="76">
        <f>K$35*INDEX($C$23:$I$26,$A$52,$C52)</f>
        <v>4.6128885630310101</v>
      </c>
      <c r="L52" s="76">
        <f t="shared" ref="L52:AD52" si="75">L$35*INDEX($C$23:$I$26,$A$52,$C52)</f>
        <v>4.8896618768128706</v>
      </c>
      <c r="M52" s="76">
        <f t="shared" si="75"/>
        <v>5.1830415894216433</v>
      </c>
      <c r="N52" s="76">
        <f t="shared" si="75"/>
        <v>5.4940240847869433</v>
      </c>
      <c r="O52" s="76">
        <f t="shared" si="75"/>
        <v>5.8236655298741589</v>
      </c>
      <c r="P52" s="76">
        <f t="shared" si="75"/>
        <v>6.1730854616666084</v>
      </c>
      <c r="Q52" s="76">
        <f t="shared" si="75"/>
        <v>6.5434705893666054</v>
      </c>
      <c r="R52" s="76">
        <f t="shared" si="75"/>
        <v>6.9360788247286029</v>
      </c>
      <c r="S52" s="76">
        <f t="shared" si="75"/>
        <v>7.3522435542123192</v>
      </c>
      <c r="T52" s="76">
        <f t="shared" si="75"/>
        <v>7.7933781674650593</v>
      </c>
      <c r="U52" s="76">
        <f t="shared" si="75"/>
        <v>8.260980857512962</v>
      </c>
      <c r="V52" s="76">
        <f t="shared" si="75"/>
        <v>8.7566397089637427</v>
      </c>
      <c r="W52" s="76">
        <f t="shared" si="75"/>
        <v>9.2820380915015654</v>
      </c>
      <c r="X52" s="76">
        <f t="shared" si="75"/>
        <v>9.8389603769916594</v>
      </c>
      <c r="Y52" s="76">
        <f t="shared" si="75"/>
        <v>10.42929799961116</v>
      </c>
      <c r="Z52" s="76">
        <f t="shared" si="75"/>
        <v>11.05505587958783</v>
      </c>
      <c r="AA52" s="76">
        <f t="shared" si="75"/>
        <v>11.718359232363099</v>
      </c>
      <c r="AB52" s="76">
        <f t="shared" si="75"/>
        <v>12.421460786304888</v>
      </c>
      <c r="AC52" s="76">
        <f t="shared" si="75"/>
        <v>13.166748433483182</v>
      </c>
      <c r="AD52" s="76">
        <f t="shared" si="75"/>
        <v>13.956753339492176</v>
      </c>
      <c r="AE52" s="76"/>
      <c r="AF52" s="77">
        <f t="shared" si="43"/>
        <v>169.68783294717809</v>
      </c>
      <c r="AG52" s="76">
        <f t="shared" si="36"/>
        <v>47.557393350603576</v>
      </c>
    </row>
    <row r="53" spans="1:16384" x14ac:dyDescent="0.3">
      <c r="B53" s="74"/>
      <c r="C53" s="74">
        <v>6</v>
      </c>
      <c r="D53" s="75" t="s">
        <v>61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>
        <f t="shared" si="43"/>
        <v>0</v>
      </c>
      <c r="AG53" s="76">
        <f t="shared" si="36"/>
        <v>0</v>
      </c>
    </row>
    <row r="54" spans="1:16384" x14ac:dyDescent="0.3">
      <c r="B54" s="74"/>
      <c r="C54" s="74">
        <v>5</v>
      </c>
      <c r="D54" s="75" t="s">
        <v>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>
        <f t="shared" si="43"/>
        <v>0</v>
      </c>
      <c r="AG54" s="76">
        <f t="shared" si="36"/>
        <v>0</v>
      </c>
    </row>
    <row r="55" spans="1:16384" x14ac:dyDescent="0.3">
      <c r="B55" s="74"/>
      <c r="C55" s="74">
        <v>4</v>
      </c>
      <c r="D55" s="75" t="s">
        <v>5</v>
      </c>
      <c r="E55" s="76"/>
      <c r="F55" s="76"/>
      <c r="G55" s="76"/>
      <c r="H55" s="76"/>
      <c r="I55" s="76"/>
      <c r="J55" s="76">
        <f t="shared" ref="J55:AC55" si="76">J$35*INDEX($C$23:$I$26,$A$52,$C55)</f>
        <v>2.7851402644715528</v>
      </c>
      <c r="K55" s="76">
        <f t="shared" si="76"/>
        <v>2.9522486803398458</v>
      </c>
      <c r="L55" s="76">
        <f t="shared" si="76"/>
        <v>3.1293836011602369</v>
      </c>
      <c r="M55" s="76">
        <f t="shared" si="76"/>
        <v>3.3171466172298514</v>
      </c>
      <c r="N55" s="76">
        <f t="shared" si="76"/>
        <v>3.516175414263643</v>
      </c>
      <c r="O55" s="76">
        <f t="shared" si="76"/>
        <v>3.727145939119461</v>
      </c>
      <c r="P55" s="76">
        <f t="shared" si="76"/>
        <v>3.9507746954666287</v>
      </c>
      <c r="Q55" s="76">
        <f t="shared" si="76"/>
        <v>4.1878211771946265</v>
      </c>
      <c r="R55" s="76">
        <f t="shared" si="76"/>
        <v>4.4390904478263051</v>
      </c>
      <c r="S55" s="76">
        <f t="shared" si="76"/>
        <v>4.7054358746958833</v>
      </c>
      <c r="T55" s="76">
        <f t="shared" si="76"/>
        <v>4.9877620271776371</v>
      </c>
      <c r="U55" s="76">
        <f t="shared" si="76"/>
        <v>5.2870277488082955</v>
      </c>
      <c r="V55" s="76">
        <f t="shared" si="76"/>
        <v>5.6042494137367944</v>
      </c>
      <c r="W55" s="76">
        <f t="shared" si="76"/>
        <v>5.940504378561001</v>
      </c>
      <c r="X55" s="76">
        <f t="shared" si="76"/>
        <v>6.2969346412746612</v>
      </c>
      <c r="Y55" s="76">
        <f t="shared" si="76"/>
        <v>6.6747507197511409</v>
      </c>
      <c r="Z55" s="76">
        <f t="shared" si="76"/>
        <v>7.0752357629362104</v>
      </c>
      <c r="AA55" s="76">
        <f t="shared" si="76"/>
        <v>7.4997499087123831</v>
      </c>
      <c r="AB55" s="76">
        <f t="shared" si="76"/>
        <v>7.949734903235127</v>
      </c>
      <c r="AC55" s="76">
        <f t="shared" si="76"/>
        <v>8.4267189974292354</v>
      </c>
      <c r="AD55" s="76"/>
      <c r="AE55" s="76"/>
      <c r="AF55" s="77">
        <f t="shared" si="43"/>
        <v>102.45303121339053</v>
      </c>
      <c r="AG55" s="76">
        <f t="shared" si="36"/>
        <v>28.713897872062528</v>
      </c>
    </row>
    <row r="56" spans="1:16384" x14ac:dyDescent="0.3">
      <c r="B56" s="74"/>
      <c r="C56" s="74">
        <v>3</v>
      </c>
      <c r="D56" s="75" t="s">
        <v>4</v>
      </c>
      <c r="E56" s="76"/>
      <c r="F56" s="76"/>
      <c r="G56" s="76"/>
      <c r="H56" s="76">
        <f t="shared" ref="H56:AA56" si="77">H$35*INDEX($C$23:$I$26,$A$52,$C56)</f>
        <v>2.6577868312319999</v>
      </c>
      <c r="I56" s="76">
        <f t="shared" si="77"/>
        <v>2.8172540411059201</v>
      </c>
      <c r="J56" s="76">
        <f t="shared" si="77"/>
        <v>2.9862892835722756</v>
      </c>
      <c r="K56" s="76">
        <f t="shared" si="77"/>
        <v>3.1654666405866125</v>
      </c>
      <c r="L56" s="76">
        <f t="shared" si="77"/>
        <v>3.3553946390218097</v>
      </c>
      <c r="M56" s="76">
        <f t="shared" si="77"/>
        <v>3.5567183173631181</v>
      </c>
      <c r="N56" s="76">
        <f t="shared" si="77"/>
        <v>3.7701214164049057</v>
      </c>
      <c r="O56" s="76">
        <f t="shared" si="77"/>
        <v>3.9963287013891997</v>
      </c>
      <c r="P56" s="76">
        <f t="shared" si="77"/>
        <v>4.2361084234725519</v>
      </c>
      <c r="Q56" s="76">
        <f t="shared" si="77"/>
        <v>4.490274928880905</v>
      </c>
      <c r="R56" s="76">
        <f t="shared" si="77"/>
        <v>4.7596914246137603</v>
      </c>
      <c r="S56" s="76">
        <f t="shared" si="77"/>
        <v>5.0452729100905858</v>
      </c>
      <c r="T56" s="76">
        <f t="shared" si="77"/>
        <v>5.3479892846960215</v>
      </c>
      <c r="U56" s="76">
        <f t="shared" si="77"/>
        <v>5.6688686417777827</v>
      </c>
      <c r="V56" s="76">
        <f t="shared" si="77"/>
        <v>6.0090007602844517</v>
      </c>
      <c r="W56" s="76">
        <f t="shared" si="77"/>
        <v>6.3695408059015168</v>
      </c>
      <c r="X56" s="76">
        <f t="shared" si="77"/>
        <v>6.7517132542556091</v>
      </c>
      <c r="Y56" s="76">
        <f t="shared" si="77"/>
        <v>7.1568160495109456</v>
      </c>
      <c r="Z56" s="76">
        <f t="shared" si="77"/>
        <v>7.5862250124816031</v>
      </c>
      <c r="AA56" s="76">
        <f t="shared" si="77"/>
        <v>8.041398513230499</v>
      </c>
      <c r="AB56" s="76"/>
      <c r="AC56" s="76"/>
      <c r="AD56" s="76"/>
      <c r="AE56" s="76"/>
      <c r="AF56" s="77">
        <f t="shared" si="43"/>
        <v>97.76825987987209</v>
      </c>
      <c r="AG56" s="76">
        <f t="shared" si="36"/>
        <v>27.400925048989698</v>
      </c>
    </row>
    <row r="57" spans="1:16384" x14ac:dyDescent="0.3">
      <c r="B57" s="74"/>
      <c r="C57" s="74">
        <v>2</v>
      </c>
      <c r="D57" s="75" t="s">
        <v>3</v>
      </c>
      <c r="E57" s="76"/>
      <c r="F57" s="76"/>
      <c r="G57" s="76">
        <f t="shared" ref="G57:Z57" si="78">G$35*INDEX($C$23:$I$26,$A$52,$C57)</f>
        <v>0.6689136</v>
      </c>
      <c r="H57" s="76">
        <f t="shared" si="78"/>
        <v>0.70904841600000001</v>
      </c>
      <c r="I57" s="76">
        <f t="shared" si="78"/>
        <v>0.75159132096000014</v>
      </c>
      <c r="J57" s="76">
        <f t="shared" si="78"/>
        <v>0.79668680021760019</v>
      </c>
      <c r="K57" s="76">
        <f t="shared" si="78"/>
        <v>0.84448800823065617</v>
      </c>
      <c r="L57" s="76">
        <f t="shared" si="78"/>
        <v>0.89515728872449574</v>
      </c>
      <c r="M57" s="76">
        <f t="shared" si="78"/>
        <v>0.94886672604796551</v>
      </c>
      <c r="N57" s="76">
        <f t="shared" si="78"/>
        <v>1.0057987296108435</v>
      </c>
      <c r="O57" s="76">
        <f t="shared" si="78"/>
        <v>1.0661466533874941</v>
      </c>
      <c r="P57" s="76">
        <f t="shared" si="78"/>
        <v>1.1301154525907438</v>
      </c>
      <c r="Q57" s="76">
        <f t="shared" si="78"/>
        <v>1.1979223797461884</v>
      </c>
      <c r="R57" s="76">
        <f t="shared" si="78"/>
        <v>1.26979772253096</v>
      </c>
      <c r="S57" s="76">
        <f t="shared" si="78"/>
        <v>1.3459855858828176</v>
      </c>
      <c r="T57" s="76">
        <f t="shared" si="78"/>
        <v>1.4267447210357869</v>
      </c>
      <c r="U57" s="76">
        <f t="shared" si="78"/>
        <v>1.512349404297934</v>
      </c>
      <c r="V57" s="76">
        <f t="shared" si="78"/>
        <v>1.6030903685558104</v>
      </c>
      <c r="W57" s="76">
        <f t="shared" si="78"/>
        <v>1.6992757906691587</v>
      </c>
      <c r="X57" s="76">
        <f t="shared" si="78"/>
        <v>1.8012323381093083</v>
      </c>
      <c r="Y57" s="76">
        <f t="shared" si="78"/>
        <v>1.9093062783958668</v>
      </c>
      <c r="Z57" s="76">
        <f t="shared" si="78"/>
        <v>2.0238646550996191</v>
      </c>
      <c r="AA57" s="76"/>
      <c r="AB57" s="76"/>
      <c r="AC57" s="76"/>
      <c r="AD57" s="76"/>
      <c r="AE57" s="76"/>
      <c r="AF57" s="77">
        <f t="shared" si="43"/>
        <v>24.60638224009325</v>
      </c>
      <c r="AG57" s="76">
        <f t="shared" si="36"/>
        <v>7.7928003325118524</v>
      </c>
    </row>
    <row r="58" spans="1:16384" x14ac:dyDescent="0.3">
      <c r="B58" s="78"/>
      <c r="C58" s="78">
        <v>1</v>
      </c>
      <c r="D58" s="79" t="s">
        <v>2</v>
      </c>
      <c r="E58" s="80"/>
      <c r="F58" s="80">
        <f t="shared" ref="F58:Y58" si="79">F$35*INDEX($C$23:$I$26,$A$52,$C58)</f>
        <v>2.0243037735849052</v>
      </c>
      <c r="G58" s="80">
        <f t="shared" si="79"/>
        <v>2.1457619999999999</v>
      </c>
      <c r="H58" s="80">
        <f t="shared" si="79"/>
        <v>2.2745077199999999</v>
      </c>
      <c r="I58" s="80">
        <f t="shared" si="79"/>
        <v>2.4109781832000001</v>
      </c>
      <c r="J58" s="80">
        <f t="shared" si="79"/>
        <v>2.5556368741920004</v>
      </c>
      <c r="K58" s="80">
        <f t="shared" si="79"/>
        <v>2.7089750866435205</v>
      </c>
      <c r="L58" s="80">
        <f t="shared" si="79"/>
        <v>2.8715135918421324</v>
      </c>
      <c r="M58" s="80">
        <f t="shared" si="79"/>
        <v>3.0438044073526602</v>
      </c>
      <c r="N58" s="80">
        <f t="shared" si="79"/>
        <v>3.2264326717938201</v>
      </c>
      <c r="O58" s="80">
        <f t="shared" si="79"/>
        <v>3.4200186321014492</v>
      </c>
      <c r="P58" s="80">
        <f t="shared" si="79"/>
        <v>3.625219750027536</v>
      </c>
      <c r="Q58" s="80">
        <f t="shared" si="79"/>
        <v>3.8427329350291886</v>
      </c>
      <c r="R58" s="80">
        <f t="shared" si="79"/>
        <v>4.0732969111309405</v>
      </c>
      <c r="S58" s="80">
        <f t="shared" si="79"/>
        <v>4.3176947257987974</v>
      </c>
      <c r="T58" s="80">
        <f t="shared" si="79"/>
        <v>4.5767564093467259</v>
      </c>
      <c r="U58" s="80">
        <f t="shared" si="79"/>
        <v>4.8513617939075289</v>
      </c>
      <c r="V58" s="80">
        <f t="shared" si="79"/>
        <v>5.1424435015419823</v>
      </c>
      <c r="W58" s="80">
        <f t="shared" si="79"/>
        <v>5.4509901116344999</v>
      </c>
      <c r="X58" s="80">
        <f t="shared" si="79"/>
        <v>5.77804951833257</v>
      </c>
      <c r="Y58" s="80">
        <f t="shared" si="79"/>
        <v>6.1247324894325246</v>
      </c>
      <c r="Z58" s="80"/>
      <c r="AA58" s="80"/>
      <c r="AB58" s="80"/>
      <c r="AC58" s="80"/>
      <c r="AD58" s="80"/>
      <c r="AE58" s="80"/>
      <c r="AF58" s="81">
        <f t="shared" si="43"/>
        <v>74.465211086892765</v>
      </c>
      <c r="AG58" s="80">
        <f t="shared" si="36"/>
        <v>26.648799614007128</v>
      </c>
    </row>
    <row r="59" spans="1:16384" s="48" customFormat="1" x14ac:dyDescent="0.3">
      <c r="A59"/>
      <c r="B59" s="74"/>
      <c r="C59" s="74"/>
      <c r="D59" s="82" t="s">
        <v>63</v>
      </c>
      <c r="E59" s="77">
        <f>SUM(E52:E58)</f>
        <v>0</v>
      </c>
      <c r="F59" s="77">
        <f t="shared" ref="F59" si="80">SUM(F52:F58)</f>
        <v>2.0243037735849052</v>
      </c>
      <c r="G59" s="77">
        <f t="shared" ref="G59" si="81">SUM(G52:G58)</f>
        <v>2.8146756000000002</v>
      </c>
      <c r="H59" s="77">
        <f t="shared" ref="H59" si="82">SUM(H52:H58)</f>
        <v>5.6413429672319992</v>
      </c>
      <c r="I59" s="77">
        <f t="shared" ref="I59" si="83">SUM(I52:I58)</f>
        <v>5.979823545265921</v>
      </c>
      <c r="J59" s="77">
        <f t="shared" ref="J59" si="84">SUM(J52:J58)</f>
        <v>9.1237532224534288</v>
      </c>
      <c r="K59" s="77">
        <f t="shared" ref="K59" si="85">SUM(K52:K58)</f>
        <v>14.284066978831643</v>
      </c>
      <c r="L59" s="77">
        <f t="shared" ref="L59" si="86">SUM(L52:L58)</f>
        <v>15.141110997561547</v>
      </c>
      <c r="M59" s="77">
        <f t="shared" ref="M59" si="87">SUM(M52:M58)</f>
        <v>16.049577657415238</v>
      </c>
      <c r="N59" s="77">
        <f t="shared" ref="N59" si="88">SUM(N52:N58)</f>
        <v>17.012552316860155</v>
      </c>
      <c r="O59" s="77">
        <f t="shared" ref="O59" si="89">SUM(O52:O58)</f>
        <v>18.033305455871762</v>
      </c>
      <c r="P59" s="77">
        <f t="shared" ref="P59" si="90">SUM(P52:P58)</f>
        <v>19.115303783224068</v>
      </c>
      <c r="Q59" s="77">
        <f t="shared" ref="Q59" si="91">SUM(Q52:Q58)</f>
        <v>20.262222010217513</v>
      </c>
      <c r="R59" s="77">
        <f t="shared" ref="R59" si="92">SUM(R52:R58)</f>
        <v>21.477955330830568</v>
      </c>
      <c r="S59" s="77">
        <f t="shared" ref="S59" si="93">SUM(S52:S58)</f>
        <v>22.766632650680403</v>
      </c>
      <c r="T59" s="77">
        <f t="shared" ref="T59" si="94">SUM(T52:T58)</f>
        <v>24.132630609721229</v>
      </c>
      <c r="U59" s="77">
        <f t="shared" ref="U59" si="95">SUM(U52:U58)</f>
        <v>25.5805884463045</v>
      </c>
      <c r="V59" s="77">
        <f t="shared" ref="V59" si="96">SUM(V52:V58)</f>
        <v>27.115423753082784</v>
      </c>
      <c r="W59" s="77">
        <f t="shared" ref="W59" si="97">SUM(W52:W58)</f>
        <v>28.742349178267744</v>
      </c>
      <c r="X59" s="77">
        <f t="shared" ref="X59" si="98">SUM(X52:X58)</f>
        <v>30.466890128963808</v>
      </c>
      <c r="Y59" s="77">
        <f t="shared" ref="Y59" si="99">SUM(Y52:Y58)</f>
        <v>32.294903536701639</v>
      </c>
      <c r="Z59" s="77">
        <f t="shared" ref="Z59" si="100">SUM(Z52:Z58)</f>
        <v>27.74038131010526</v>
      </c>
      <c r="AA59" s="77">
        <f t="shared" ref="AA59" si="101">SUM(AA52:AA58)</f>
        <v>27.259507654305978</v>
      </c>
      <c r="AB59" s="77">
        <f t="shared" ref="AB59" si="102">SUM(AB52:AB58)</f>
        <v>20.371195689540016</v>
      </c>
      <c r="AC59" s="77">
        <f t="shared" ref="AC59" si="103">SUM(AC52:AC58)</f>
        <v>21.593467430912419</v>
      </c>
      <c r="AD59" s="77">
        <f t="shared" ref="AD59" si="104">SUM(AD52:AD58)</f>
        <v>13.956753339492176</v>
      </c>
      <c r="AE59" s="77">
        <f t="shared" ref="AE59" si="105">SUM(AE52:AE58)</f>
        <v>0</v>
      </c>
      <c r="AF59" s="77">
        <f t="shared" ref="AF59" si="106">SUM(AF52:AF58)</f>
        <v>468.98071736742668</v>
      </c>
      <c r="AG59" s="77">
        <f t="shared" ref="AG59" si="107">SUM(AG52:AG58)</f>
        <v>138.11381621817478</v>
      </c>
    </row>
    <row r="60" spans="1:16384" x14ac:dyDescent="0.3">
      <c r="B60" s="48" t="s">
        <v>63</v>
      </c>
      <c r="C60" s="48"/>
      <c r="D60" s="49"/>
      <c r="E60" s="50">
        <f>E43+E51+E59</f>
        <v>0</v>
      </c>
      <c r="F60" s="50">
        <f t="shared" ref="F60:AG60" si="108">F43+F51+F59</f>
        <v>9.5635092018660561</v>
      </c>
      <c r="G60" s="50">
        <f t="shared" si="108"/>
        <v>14.841912476307691</v>
      </c>
      <c r="H60" s="50">
        <f t="shared" si="108"/>
        <v>21.786960963773538</v>
      </c>
      <c r="I60" s="50">
        <f t="shared" si="108"/>
        <v>23.094178621599958</v>
      </c>
      <c r="J60" s="50">
        <f t="shared" si="108"/>
        <v>35.196178792324368</v>
      </c>
      <c r="K60" s="50">
        <f t="shared" si="108"/>
        <v>41.920838082894832</v>
      </c>
      <c r="L60" s="50">
        <f t="shared" si="108"/>
        <v>44.436088367868535</v>
      </c>
      <c r="M60" s="50">
        <f t="shared" si="108"/>
        <v>47.102253669940652</v>
      </c>
      <c r="N60" s="50">
        <f t="shared" si="108"/>
        <v>49.9283888901371</v>
      </c>
      <c r="O60" s="50">
        <f t="shared" si="108"/>
        <v>52.924092223545316</v>
      </c>
      <c r="P60" s="50">
        <f t="shared" si="108"/>
        <v>56.099537756958043</v>
      </c>
      <c r="Q60" s="50">
        <f t="shared" si="108"/>
        <v>59.465510022375526</v>
      </c>
      <c r="R60" s="50">
        <f t="shared" si="108"/>
        <v>63.033440623718064</v>
      </c>
      <c r="S60" s="50">
        <f t="shared" si="108"/>
        <v>66.815447061141157</v>
      </c>
      <c r="T60" s="50">
        <f t="shared" si="108"/>
        <v>70.824373884809631</v>
      </c>
      <c r="U60" s="50">
        <f t="shared" si="108"/>
        <v>75.073836317898198</v>
      </c>
      <c r="V60" s="50">
        <f t="shared" si="108"/>
        <v>79.57826649697212</v>
      </c>
      <c r="W60" s="50">
        <f t="shared" si="108"/>
        <v>84.352962486790432</v>
      </c>
      <c r="X60" s="50">
        <f t="shared" si="108"/>
        <v>89.414140235997863</v>
      </c>
      <c r="Y60" s="50">
        <f t="shared" si="108"/>
        <v>94.778988650157729</v>
      </c>
      <c r="Z60" s="50">
        <f t="shared" si="108"/>
        <v>69.794258369028583</v>
      </c>
      <c r="AA60" s="50">
        <f t="shared" si="108"/>
        <v>58.893647669072408</v>
      </c>
      <c r="AB60" s="50">
        <f t="shared" si="108"/>
        <v>43.009556607521546</v>
      </c>
      <c r="AC60" s="50">
        <f t="shared" si="108"/>
        <v>45.590130003972845</v>
      </c>
      <c r="AD60" s="50">
        <f t="shared" si="108"/>
        <v>13.956753339492176</v>
      </c>
      <c r="AE60" s="50">
        <f t="shared" si="108"/>
        <v>0</v>
      </c>
      <c r="AF60" s="50">
        <f t="shared" si="108"/>
        <v>1311.4752508161644</v>
      </c>
      <c r="AG60" s="50">
        <f t="shared" si="108"/>
        <v>401.16611265979282</v>
      </c>
    </row>
    <row r="64" spans="1:16384" ht="25.8" x14ac:dyDescent="0.5">
      <c r="B64" s="55" t="s">
        <v>82</v>
      </c>
      <c r="C64" s="42"/>
      <c r="D64" s="42"/>
      <c r="E64" s="42"/>
      <c r="F64" s="42"/>
      <c r="G64" s="42"/>
      <c r="H64" s="42"/>
      <c r="I64" s="42"/>
    </row>
    <row r="65" spans="1:33" x14ac:dyDescent="0.3">
      <c r="B65" s="46"/>
      <c r="E65" s="52">
        <v>2014</v>
      </c>
      <c r="F65" s="52">
        <f>E65+1</f>
        <v>2015</v>
      </c>
      <c r="G65" s="52">
        <f t="shared" ref="G65" si="109">F65+1</f>
        <v>2016</v>
      </c>
      <c r="H65" s="52">
        <f t="shared" ref="H65" si="110">G65+1</f>
        <v>2017</v>
      </c>
      <c r="I65" s="52">
        <f t="shared" ref="I65" si="111">H65+1</f>
        <v>2018</v>
      </c>
      <c r="J65" s="52">
        <f t="shared" ref="J65" si="112">I65+1</f>
        <v>2019</v>
      </c>
      <c r="K65" s="52">
        <f t="shared" ref="K65" si="113">J65+1</f>
        <v>2020</v>
      </c>
      <c r="L65" s="52">
        <f t="shared" ref="L65" si="114">K65+1</f>
        <v>2021</v>
      </c>
      <c r="M65" s="52">
        <f t="shared" ref="M65" si="115">L65+1</f>
        <v>2022</v>
      </c>
      <c r="N65" s="52">
        <f t="shared" ref="N65" si="116">M65+1</f>
        <v>2023</v>
      </c>
      <c r="O65" s="52">
        <f t="shared" ref="O65" si="117">N65+1</f>
        <v>2024</v>
      </c>
      <c r="P65" s="52">
        <f t="shared" ref="P65" si="118">O65+1</f>
        <v>2025</v>
      </c>
      <c r="Q65" s="52">
        <f t="shared" ref="Q65" si="119">P65+1</f>
        <v>2026</v>
      </c>
      <c r="R65" s="52">
        <f t="shared" ref="R65" si="120">Q65+1</f>
        <v>2027</v>
      </c>
      <c r="S65" s="52">
        <f t="shared" ref="S65" si="121">R65+1</f>
        <v>2028</v>
      </c>
      <c r="T65" s="52">
        <f t="shared" ref="T65" si="122">S65+1</f>
        <v>2029</v>
      </c>
      <c r="U65" s="52">
        <f t="shared" ref="U65" si="123">T65+1</f>
        <v>2030</v>
      </c>
      <c r="V65" s="52">
        <f t="shared" ref="V65" si="124">U65+1</f>
        <v>2031</v>
      </c>
      <c r="W65" s="52">
        <f t="shared" ref="W65" si="125">V65+1</f>
        <v>2032</v>
      </c>
      <c r="X65" s="52">
        <f t="shared" ref="X65" si="126">W65+1</f>
        <v>2033</v>
      </c>
      <c r="Y65" s="52">
        <f t="shared" ref="Y65" si="127">X65+1</f>
        <v>2034</v>
      </c>
      <c r="Z65" s="52">
        <f t="shared" ref="Z65" si="128">Y65+1</f>
        <v>2035</v>
      </c>
      <c r="AA65" s="52">
        <f t="shared" ref="AA65" si="129">Z65+1</f>
        <v>2036</v>
      </c>
      <c r="AB65" s="52">
        <f t="shared" ref="AB65" si="130">AA65+1</f>
        <v>2037</v>
      </c>
      <c r="AC65" s="52">
        <f t="shared" ref="AC65" si="131">AB65+1</f>
        <v>2038</v>
      </c>
      <c r="AD65" s="52">
        <f t="shared" ref="AD65" si="132">AC65+1</f>
        <v>2039</v>
      </c>
      <c r="AE65" s="52">
        <f t="shared" ref="AE65" si="133">AD65+1</f>
        <v>2040</v>
      </c>
      <c r="AF65" s="48" t="s">
        <v>77</v>
      </c>
      <c r="AG65" s="48" t="s">
        <v>78</v>
      </c>
    </row>
    <row r="66" spans="1:33" x14ac:dyDescent="0.3">
      <c r="D66" s="53" t="s">
        <v>47</v>
      </c>
      <c r="E66" s="51">
        <v>1</v>
      </c>
      <c r="F66" s="51">
        <v>1</v>
      </c>
      <c r="G66" s="51">
        <v>1</v>
      </c>
      <c r="H66" s="51">
        <v>1</v>
      </c>
      <c r="I66" s="51">
        <v>1</v>
      </c>
      <c r="J66" s="51">
        <v>1</v>
      </c>
      <c r="K66" s="51">
        <v>1</v>
      </c>
      <c r="L66" s="51">
        <v>1</v>
      </c>
      <c r="M66" s="51">
        <v>1</v>
      </c>
      <c r="N66" s="51">
        <v>1</v>
      </c>
      <c r="O66" s="51">
        <v>1</v>
      </c>
      <c r="P66" s="51">
        <v>1</v>
      </c>
      <c r="Q66" s="51">
        <v>1</v>
      </c>
      <c r="R66" s="51">
        <v>1</v>
      </c>
      <c r="S66" s="51">
        <v>1</v>
      </c>
      <c r="T66" s="51">
        <v>1</v>
      </c>
      <c r="U66" s="51">
        <v>1</v>
      </c>
      <c r="V66" s="51">
        <v>1</v>
      </c>
      <c r="W66" s="51">
        <v>1</v>
      </c>
      <c r="X66" s="51">
        <v>1</v>
      </c>
      <c r="Y66" s="51">
        <v>1</v>
      </c>
      <c r="Z66" s="51">
        <v>1</v>
      </c>
      <c r="AA66" s="51">
        <v>1</v>
      </c>
      <c r="AB66" s="51">
        <v>1</v>
      </c>
      <c r="AC66" s="51">
        <v>1</v>
      </c>
      <c r="AD66" s="51">
        <v>1</v>
      </c>
      <c r="AE66" s="51">
        <v>1</v>
      </c>
      <c r="AF66" s="48"/>
    </row>
    <row r="67" spans="1:33" x14ac:dyDescent="0.3">
      <c r="A67">
        <v>1</v>
      </c>
      <c r="B67" s="56" t="s">
        <v>12</v>
      </c>
      <c r="C67" s="56">
        <v>7</v>
      </c>
      <c r="D67" s="57" t="s">
        <v>62</v>
      </c>
      <c r="E67" s="58"/>
      <c r="F67" s="58"/>
      <c r="G67" s="58"/>
      <c r="H67" s="58"/>
      <c r="I67" s="58"/>
      <c r="J67" s="58">
        <f>J$66*INDEX($C$23:$I$26,$A$67,$C67)</f>
        <v>0.70281426257668711</v>
      </c>
      <c r="K67" s="58">
        <f t="shared" ref="K67:Z69" si="134">K$66*INDEX($C$23:$I$26,$A$67,$C67)</f>
        <v>0.70281426257668711</v>
      </c>
      <c r="L67" s="58">
        <f t="shared" si="134"/>
        <v>0.70281426257668711</v>
      </c>
      <c r="M67" s="58">
        <f t="shared" si="134"/>
        <v>0.70281426257668711</v>
      </c>
      <c r="N67" s="58">
        <f t="shared" si="134"/>
        <v>0.70281426257668711</v>
      </c>
      <c r="O67" s="58">
        <f t="shared" si="134"/>
        <v>0.70281426257668711</v>
      </c>
      <c r="P67" s="58">
        <f t="shared" si="134"/>
        <v>0.70281426257668711</v>
      </c>
      <c r="Q67" s="58">
        <f t="shared" si="134"/>
        <v>0.70281426257668711</v>
      </c>
      <c r="R67" s="58">
        <f t="shared" si="134"/>
        <v>0.70281426257668711</v>
      </c>
      <c r="S67" s="58">
        <f t="shared" si="134"/>
        <v>0.70281426257668711</v>
      </c>
      <c r="T67" s="58">
        <f t="shared" si="134"/>
        <v>0.70281426257668711</v>
      </c>
      <c r="U67" s="58">
        <f t="shared" si="134"/>
        <v>0.70281426257668711</v>
      </c>
      <c r="V67" s="58">
        <f t="shared" si="134"/>
        <v>0.70281426257668711</v>
      </c>
      <c r="W67" s="58">
        <f t="shared" si="134"/>
        <v>0.70281426257668711</v>
      </c>
      <c r="X67" s="58">
        <f t="shared" si="134"/>
        <v>0.70281426257668711</v>
      </c>
      <c r="Y67" s="58">
        <f t="shared" si="134"/>
        <v>0.70281426257668711</v>
      </c>
      <c r="Z67" s="58">
        <f t="shared" si="134"/>
        <v>0.70281426257668711</v>
      </c>
      <c r="AA67" s="58">
        <f t="shared" ref="AA67:AC69" si="135">AA$66*INDEX($C$23:$I$26,$A$67,$C67)</f>
        <v>0.70281426257668711</v>
      </c>
      <c r="AB67" s="58">
        <f t="shared" si="135"/>
        <v>0.70281426257668711</v>
      </c>
      <c r="AC67" s="58">
        <f t="shared" si="135"/>
        <v>0.70281426257668711</v>
      </c>
      <c r="AD67" s="58"/>
      <c r="AE67" s="58"/>
      <c r="AF67" s="59">
        <f t="shared" ref="AF67:AF73" si="136">SUM(E67:AE67)</f>
        <v>14.056285251533748</v>
      </c>
      <c r="AG67" s="58">
        <f t="shared" ref="AG67:AG73" si="137">NPV($C$30,H67:AE67)+G67+F67*(1+$C$30)+E67*(1+$C$30)^2</f>
        <v>4.9370956001214781</v>
      </c>
    </row>
    <row r="68" spans="1:33" x14ac:dyDescent="0.3">
      <c r="B68" s="56"/>
      <c r="C68" s="56">
        <v>6</v>
      </c>
      <c r="D68" s="57" t="s">
        <v>61</v>
      </c>
      <c r="E68" s="58"/>
      <c r="F68" s="58"/>
      <c r="G68" s="58"/>
      <c r="H68" s="58"/>
      <c r="I68" s="58"/>
      <c r="J68" s="58">
        <f t="shared" ref="J68:J69" si="138">J$66*INDEX($C$23:$I$26,$A$67,$C68)</f>
        <v>0.82422685978021981</v>
      </c>
      <c r="K68" s="58">
        <f t="shared" si="134"/>
        <v>0.82422685978021981</v>
      </c>
      <c r="L68" s="58">
        <f t="shared" si="134"/>
        <v>0.82422685978021981</v>
      </c>
      <c r="M68" s="58">
        <f t="shared" si="134"/>
        <v>0.82422685978021981</v>
      </c>
      <c r="N68" s="58">
        <f t="shared" si="134"/>
        <v>0.82422685978021981</v>
      </c>
      <c r="O68" s="58">
        <f t="shared" si="134"/>
        <v>0.82422685978021981</v>
      </c>
      <c r="P68" s="58">
        <f t="shared" si="134"/>
        <v>0.82422685978021981</v>
      </c>
      <c r="Q68" s="58">
        <f t="shared" si="134"/>
        <v>0.82422685978021981</v>
      </c>
      <c r="R68" s="58">
        <f t="shared" si="134"/>
        <v>0.82422685978021981</v>
      </c>
      <c r="S68" s="58">
        <f t="shared" si="134"/>
        <v>0.82422685978021981</v>
      </c>
      <c r="T68" s="58">
        <f t="shared" si="134"/>
        <v>0.82422685978021981</v>
      </c>
      <c r="U68" s="58">
        <f t="shared" si="134"/>
        <v>0.82422685978021981</v>
      </c>
      <c r="V68" s="58">
        <f t="shared" si="134"/>
        <v>0.82422685978021981</v>
      </c>
      <c r="W68" s="58">
        <f t="shared" si="134"/>
        <v>0.82422685978021981</v>
      </c>
      <c r="X68" s="58">
        <f t="shared" si="134"/>
        <v>0.82422685978021981</v>
      </c>
      <c r="Y68" s="58">
        <f t="shared" si="134"/>
        <v>0.82422685978021981</v>
      </c>
      <c r="Z68" s="58">
        <f t="shared" si="134"/>
        <v>0.82422685978021981</v>
      </c>
      <c r="AA68" s="58">
        <f t="shared" si="135"/>
        <v>0.82422685978021981</v>
      </c>
      <c r="AB68" s="58">
        <f t="shared" si="135"/>
        <v>0.82422685978021981</v>
      </c>
      <c r="AC68" s="58">
        <f t="shared" si="135"/>
        <v>0.82422685978021981</v>
      </c>
      <c r="AD68" s="58"/>
      <c r="AE68" s="58"/>
      <c r="AF68" s="59">
        <f t="shared" si="136"/>
        <v>16.484537195604396</v>
      </c>
      <c r="AG68" s="58">
        <f t="shared" si="137"/>
        <v>5.7899889339238442</v>
      </c>
    </row>
    <row r="69" spans="1:33" x14ac:dyDescent="0.3">
      <c r="B69" s="56"/>
      <c r="C69" s="56">
        <v>5</v>
      </c>
      <c r="D69" s="57" t="s">
        <v>6</v>
      </c>
      <c r="E69" s="58"/>
      <c r="F69" s="58"/>
      <c r="G69" s="58"/>
      <c r="H69" s="58"/>
      <c r="I69" s="58"/>
      <c r="J69" s="58">
        <f t="shared" si="138"/>
        <v>0.7928567703296705</v>
      </c>
      <c r="K69" s="58">
        <f t="shared" si="134"/>
        <v>0.7928567703296705</v>
      </c>
      <c r="L69" s="58">
        <f t="shared" si="134"/>
        <v>0.7928567703296705</v>
      </c>
      <c r="M69" s="58">
        <f t="shared" si="134"/>
        <v>0.7928567703296705</v>
      </c>
      <c r="N69" s="58">
        <f t="shared" si="134"/>
        <v>0.7928567703296705</v>
      </c>
      <c r="O69" s="58">
        <f t="shared" si="134"/>
        <v>0.7928567703296705</v>
      </c>
      <c r="P69" s="58">
        <f t="shared" si="134"/>
        <v>0.7928567703296705</v>
      </c>
      <c r="Q69" s="58">
        <f t="shared" si="134"/>
        <v>0.7928567703296705</v>
      </c>
      <c r="R69" s="58">
        <f t="shared" si="134"/>
        <v>0.7928567703296705</v>
      </c>
      <c r="S69" s="58">
        <f t="shared" si="134"/>
        <v>0.7928567703296705</v>
      </c>
      <c r="T69" s="58">
        <f t="shared" si="134"/>
        <v>0.7928567703296705</v>
      </c>
      <c r="U69" s="58">
        <f t="shared" si="134"/>
        <v>0.7928567703296705</v>
      </c>
      <c r="V69" s="58">
        <f t="shared" si="134"/>
        <v>0.7928567703296705</v>
      </c>
      <c r="W69" s="58">
        <f t="shared" si="134"/>
        <v>0.7928567703296705</v>
      </c>
      <c r="X69" s="58">
        <f t="shared" si="134"/>
        <v>0.7928567703296705</v>
      </c>
      <c r="Y69" s="58">
        <f t="shared" si="134"/>
        <v>0.7928567703296705</v>
      </c>
      <c r="Z69" s="58">
        <f t="shared" si="134"/>
        <v>0.7928567703296705</v>
      </c>
      <c r="AA69" s="58">
        <f t="shared" si="135"/>
        <v>0.7928567703296705</v>
      </c>
      <c r="AB69" s="58">
        <f t="shared" si="135"/>
        <v>0.7928567703296705</v>
      </c>
      <c r="AC69" s="58">
        <f t="shared" si="135"/>
        <v>0.7928567703296705</v>
      </c>
      <c r="AD69" s="58"/>
      <c r="AE69" s="58"/>
      <c r="AF69" s="59">
        <f t="shared" si="136"/>
        <v>15.857135406593413</v>
      </c>
      <c r="AG69" s="58">
        <f t="shared" si="137"/>
        <v>5.5696218485520896</v>
      </c>
    </row>
    <row r="70" spans="1:33" x14ac:dyDescent="0.3">
      <c r="B70" s="56"/>
      <c r="C70" s="56">
        <v>4</v>
      </c>
      <c r="D70" s="57" t="s">
        <v>5</v>
      </c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>
        <f t="shared" si="136"/>
        <v>0</v>
      </c>
      <c r="AG70" s="58">
        <f t="shared" si="137"/>
        <v>0</v>
      </c>
    </row>
    <row r="71" spans="1:33" x14ac:dyDescent="0.3">
      <c r="B71" s="56"/>
      <c r="C71" s="56">
        <v>3</v>
      </c>
      <c r="D71" s="57" t="s">
        <v>4</v>
      </c>
      <c r="E71" s="58"/>
      <c r="F71" s="58"/>
      <c r="G71" s="58"/>
      <c r="H71" s="58">
        <f t="shared" ref="H71:AA73" si="139">H$66*INDEX($C$23:$I$26,$A$67,$C71)</f>
        <v>1.1102036538461539</v>
      </c>
      <c r="I71" s="58">
        <f t="shared" si="139"/>
        <v>1.1102036538461539</v>
      </c>
      <c r="J71" s="58">
        <f t="shared" si="139"/>
        <v>1.1102036538461539</v>
      </c>
      <c r="K71" s="58">
        <f t="shared" si="139"/>
        <v>1.1102036538461539</v>
      </c>
      <c r="L71" s="58">
        <f t="shared" si="139"/>
        <v>1.1102036538461539</v>
      </c>
      <c r="M71" s="58">
        <f t="shared" si="139"/>
        <v>1.1102036538461539</v>
      </c>
      <c r="N71" s="58">
        <f t="shared" si="139"/>
        <v>1.1102036538461539</v>
      </c>
      <c r="O71" s="58">
        <f t="shared" si="139"/>
        <v>1.1102036538461539</v>
      </c>
      <c r="P71" s="58">
        <f t="shared" si="139"/>
        <v>1.1102036538461539</v>
      </c>
      <c r="Q71" s="58">
        <f t="shared" si="139"/>
        <v>1.1102036538461539</v>
      </c>
      <c r="R71" s="58">
        <f t="shared" si="139"/>
        <v>1.1102036538461539</v>
      </c>
      <c r="S71" s="58">
        <f t="shared" si="139"/>
        <v>1.1102036538461539</v>
      </c>
      <c r="T71" s="58">
        <f t="shared" si="139"/>
        <v>1.1102036538461539</v>
      </c>
      <c r="U71" s="58">
        <f t="shared" si="139"/>
        <v>1.1102036538461539</v>
      </c>
      <c r="V71" s="58">
        <f t="shared" si="139"/>
        <v>1.1102036538461539</v>
      </c>
      <c r="W71" s="58">
        <f t="shared" si="139"/>
        <v>1.1102036538461539</v>
      </c>
      <c r="X71" s="58">
        <f t="shared" si="139"/>
        <v>1.1102036538461539</v>
      </c>
      <c r="Y71" s="58">
        <f t="shared" si="139"/>
        <v>1.1102036538461539</v>
      </c>
      <c r="Z71" s="58">
        <f t="shared" si="139"/>
        <v>1.1102036538461539</v>
      </c>
      <c r="AA71" s="58">
        <f t="shared" si="139"/>
        <v>1.1102036538461539</v>
      </c>
      <c r="AB71" s="58"/>
      <c r="AC71" s="58"/>
      <c r="AD71" s="58"/>
      <c r="AE71" s="58"/>
      <c r="AF71" s="59">
        <f t="shared" si="136"/>
        <v>22.204073076923077</v>
      </c>
      <c r="AG71" s="58">
        <f t="shared" si="137"/>
        <v>7.7989048693282035</v>
      </c>
    </row>
    <row r="72" spans="1:33" x14ac:dyDescent="0.3">
      <c r="B72" s="56"/>
      <c r="C72" s="56">
        <v>2</v>
      </c>
      <c r="D72" s="57" t="s">
        <v>3</v>
      </c>
      <c r="E72" s="58"/>
      <c r="F72" s="58"/>
      <c r="G72" s="58">
        <f t="shared" ref="G72:G73" si="140">G$66*INDEX($C$23:$I$26,$A$67,$C72)</f>
        <v>1.9876400772527474</v>
      </c>
      <c r="H72" s="58">
        <f t="shared" si="139"/>
        <v>1.9876400772527474</v>
      </c>
      <c r="I72" s="58">
        <f t="shared" si="139"/>
        <v>1.9876400772527474</v>
      </c>
      <c r="J72" s="58">
        <f t="shared" si="139"/>
        <v>1.9876400772527474</v>
      </c>
      <c r="K72" s="58">
        <f t="shared" si="139"/>
        <v>1.9876400772527474</v>
      </c>
      <c r="L72" s="58">
        <f t="shared" si="139"/>
        <v>1.9876400772527474</v>
      </c>
      <c r="M72" s="58">
        <f t="shared" si="139"/>
        <v>1.9876400772527474</v>
      </c>
      <c r="N72" s="58">
        <f t="shared" si="139"/>
        <v>1.9876400772527474</v>
      </c>
      <c r="O72" s="58">
        <f t="shared" si="139"/>
        <v>1.9876400772527474</v>
      </c>
      <c r="P72" s="58">
        <f t="shared" si="139"/>
        <v>1.9876400772527474</v>
      </c>
      <c r="Q72" s="58">
        <f t="shared" si="139"/>
        <v>1.9876400772527474</v>
      </c>
      <c r="R72" s="58">
        <f t="shared" si="139"/>
        <v>1.9876400772527474</v>
      </c>
      <c r="S72" s="58">
        <f t="shared" si="139"/>
        <v>1.9876400772527474</v>
      </c>
      <c r="T72" s="58">
        <f t="shared" si="139"/>
        <v>1.9876400772527474</v>
      </c>
      <c r="U72" s="58">
        <f t="shared" si="139"/>
        <v>1.9876400772527474</v>
      </c>
      <c r="V72" s="58">
        <f t="shared" si="139"/>
        <v>1.9876400772527474</v>
      </c>
      <c r="W72" s="58">
        <f t="shared" si="139"/>
        <v>1.9876400772527474</v>
      </c>
      <c r="X72" s="58">
        <f t="shared" si="139"/>
        <v>1.9876400772527474</v>
      </c>
      <c r="Y72" s="58">
        <f t="shared" si="139"/>
        <v>1.9876400772527474</v>
      </c>
      <c r="Z72" s="58">
        <f t="shared" si="139"/>
        <v>1.9876400772527474</v>
      </c>
      <c r="AA72" s="58"/>
      <c r="AB72" s="58"/>
      <c r="AC72" s="58"/>
      <c r="AD72" s="58"/>
      <c r="AE72" s="58"/>
      <c r="AF72" s="59">
        <f t="shared" si="136"/>
        <v>39.752801545054965</v>
      </c>
      <c r="AG72" s="58">
        <f t="shared" si="137"/>
        <v>15.777825879314094</v>
      </c>
    </row>
    <row r="73" spans="1:33" x14ac:dyDescent="0.3">
      <c r="B73" s="60"/>
      <c r="C73" s="60">
        <v>1</v>
      </c>
      <c r="D73" s="61" t="s">
        <v>2</v>
      </c>
      <c r="E73" s="62"/>
      <c r="F73" s="62">
        <f t="shared" ref="F73" si="141">F$66*INDEX($C$23:$I$26,$A$67,$C73)</f>
        <v>5.0509490004395596</v>
      </c>
      <c r="G73" s="62">
        <f t="shared" si="140"/>
        <v>5.0509490004395596</v>
      </c>
      <c r="H73" s="62">
        <f t="shared" si="139"/>
        <v>5.0509490004395596</v>
      </c>
      <c r="I73" s="62">
        <f t="shared" si="139"/>
        <v>5.0509490004395596</v>
      </c>
      <c r="J73" s="62">
        <f t="shared" si="139"/>
        <v>5.0509490004395596</v>
      </c>
      <c r="K73" s="62">
        <f t="shared" si="139"/>
        <v>5.0509490004395596</v>
      </c>
      <c r="L73" s="62">
        <f t="shared" si="139"/>
        <v>5.0509490004395596</v>
      </c>
      <c r="M73" s="62">
        <f t="shared" si="139"/>
        <v>5.0509490004395596</v>
      </c>
      <c r="N73" s="62">
        <f t="shared" si="139"/>
        <v>5.0509490004395596</v>
      </c>
      <c r="O73" s="62">
        <f t="shared" si="139"/>
        <v>5.0509490004395596</v>
      </c>
      <c r="P73" s="62">
        <f t="shared" si="139"/>
        <v>5.0509490004395596</v>
      </c>
      <c r="Q73" s="62">
        <f t="shared" si="139"/>
        <v>5.0509490004395596</v>
      </c>
      <c r="R73" s="62">
        <f t="shared" si="139"/>
        <v>5.0509490004395596</v>
      </c>
      <c r="S73" s="62">
        <f t="shared" si="139"/>
        <v>5.0509490004395596</v>
      </c>
      <c r="T73" s="62">
        <f t="shared" si="139"/>
        <v>5.0509490004395596</v>
      </c>
      <c r="U73" s="62">
        <f t="shared" si="139"/>
        <v>5.0509490004395596</v>
      </c>
      <c r="V73" s="62">
        <f t="shared" si="139"/>
        <v>5.0509490004395596</v>
      </c>
      <c r="W73" s="62">
        <f t="shared" si="139"/>
        <v>5.0509490004395596</v>
      </c>
      <c r="X73" s="62">
        <f t="shared" si="139"/>
        <v>5.0509490004395596</v>
      </c>
      <c r="Y73" s="62">
        <f t="shared" si="139"/>
        <v>5.0509490004395596</v>
      </c>
      <c r="Z73" s="62"/>
      <c r="AA73" s="62"/>
      <c r="AB73" s="62"/>
      <c r="AC73" s="62"/>
      <c r="AD73" s="62"/>
      <c r="AE73" s="62"/>
      <c r="AF73" s="63">
        <f t="shared" si="136"/>
        <v>101.01898000879119</v>
      </c>
      <c r="AG73" s="62">
        <f t="shared" si="137"/>
        <v>45.306534158714214</v>
      </c>
    </row>
    <row r="74" spans="1:33" s="48" customFormat="1" x14ac:dyDescent="0.3">
      <c r="A74"/>
      <c r="B74" s="56"/>
      <c r="C74" s="56"/>
      <c r="D74" s="64" t="s">
        <v>63</v>
      </c>
      <c r="E74" s="59">
        <f>SUM(E67:E73)</f>
        <v>0</v>
      </c>
      <c r="F74" s="59">
        <f t="shared" ref="F74" si="142">SUM(F67:F73)</f>
        <v>5.0509490004395596</v>
      </c>
      <c r="G74" s="59">
        <f t="shared" ref="G74" si="143">SUM(G67:G73)</f>
        <v>7.0385890776923068</v>
      </c>
      <c r="H74" s="59">
        <f t="shared" ref="H74" si="144">SUM(H67:H73)</f>
        <v>8.1487927315384603</v>
      </c>
      <c r="I74" s="59">
        <f t="shared" ref="I74" si="145">SUM(I67:I73)</f>
        <v>8.1487927315384603</v>
      </c>
      <c r="J74" s="59">
        <f t="shared" ref="J74" si="146">SUM(J67:J73)</f>
        <v>10.468690624225038</v>
      </c>
      <c r="K74" s="59">
        <f t="shared" ref="K74" si="147">SUM(K67:K73)</f>
        <v>10.468690624225038</v>
      </c>
      <c r="L74" s="59">
        <f t="shared" ref="L74" si="148">SUM(L67:L73)</f>
        <v>10.468690624225038</v>
      </c>
      <c r="M74" s="59">
        <f t="shared" ref="M74" si="149">SUM(M67:M73)</f>
        <v>10.468690624225038</v>
      </c>
      <c r="N74" s="59">
        <f t="shared" ref="N74" si="150">SUM(N67:N73)</f>
        <v>10.468690624225038</v>
      </c>
      <c r="O74" s="59">
        <f t="shared" ref="O74" si="151">SUM(O67:O73)</f>
        <v>10.468690624225038</v>
      </c>
      <c r="P74" s="59">
        <f t="shared" ref="P74" si="152">SUM(P67:P73)</f>
        <v>10.468690624225038</v>
      </c>
      <c r="Q74" s="59">
        <f t="shared" ref="Q74" si="153">SUM(Q67:Q73)</f>
        <v>10.468690624225038</v>
      </c>
      <c r="R74" s="59">
        <f t="shared" ref="R74" si="154">SUM(R67:R73)</f>
        <v>10.468690624225038</v>
      </c>
      <c r="S74" s="59">
        <f t="shared" ref="S74" si="155">SUM(S67:S73)</f>
        <v>10.468690624225038</v>
      </c>
      <c r="T74" s="59">
        <f t="shared" ref="T74" si="156">SUM(T67:T73)</f>
        <v>10.468690624225038</v>
      </c>
      <c r="U74" s="59">
        <f t="shared" ref="U74" si="157">SUM(U67:U73)</f>
        <v>10.468690624225038</v>
      </c>
      <c r="V74" s="59">
        <f t="shared" ref="V74" si="158">SUM(V67:V73)</f>
        <v>10.468690624225038</v>
      </c>
      <c r="W74" s="59">
        <f t="shared" ref="W74" si="159">SUM(W67:W73)</f>
        <v>10.468690624225038</v>
      </c>
      <c r="X74" s="59">
        <f t="shared" ref="X74" si="160">SUM(X67:X73)</f>
        <v>10.468690624225038</v>
      </c>
      <c r="Y74" s="59">
        <f t="shared" ref="Y74" si="161">SUM(Y67:Y73)</f>
        <v>10.468690624225038</v>
      </c>
      <c r="Z74" s="59">
        <f t="shared" ref="Z74" si="162">SUM(Z67:Z73)</f>
        <v>5.4177416237854787</v>
      </c>
      <c r="AA74" s="59">
        <f t="shared" ref="AA74" si="163">SUM(AA67:AA73)</f>
        <v>3.4301015465327311</v>
      </c>
      <c r="AB74" s="59">
        <f t="shared" ref="AB74" si="164">SUM(AB67:AB73)</f>
        <v>2.3198978926865772</v>
      </c>
      <c r="AC74" s="59">
        <f t="shared" ref="AC74" si="165">SUM(AC67:AC73)</f>
        <v>2.3198978926865772</v>
      </c>
      <c r="AD74" s="59">
        <f t="shared" ref="AD74" si="166">SUM(AD67:AD73)</f>
        <v>0</v>
      </c>
      <c r="AE74" s="59">
        <f t="shared" ref="AE74" si="167">SUM(AE67:AE73)</f>
        <v>0</v>
      </c>
      <c r="AF74" s="59">
        <f t="shared" ref="AF74" si="168">SUM(AF67:AF73)</f>
        <v>209.37381248450077</v>
      </c>
      <c r="AG74" s="59">
        <f t="shared" ref="AG74" si="169">SUM(AG67:AG73)</f>
        <v>85.179971289953926</v>
      </c>
    </row>
    <row r="75" spans="1:33" x14ac:dyDescent="0.3">
      <c r="A75">
        <v>2</v>
      </c>
      <c r="B75" s="65" t="s">
        <v>20</v>
      </c>
      <c r="C75" s="65">
        <v>7</v>
      </c>
      <c r="D75" s="66" t="s">
        <v>62</v>
      </c>
      <c r="E75" s="67"/>
      <c r="F75" s="67"/>
      <c r="G75" s="67"/>
      <c r="H75" s="67"/>
      <c r="I75" s="67"/>
      <c r="J75" s="67">
        <f>J$66*INDEX($C$23:$I$26,$A$75,$C75)</f>
        <v>1.2299249595092021</v>
      </c>
      <c r="K75" s="67">
        <f t="shared" ref="K75:Z77" si="170">K$66*INDEX($C$23:$I$26,$A$75,$C75)</f>
        <v>1.2299249595092021</v>
      </c>
      <c r="L75" s="67">
        <f t="shared" si="170"/>
        <v>1.2299249595092021</v>
      </c>
      <c r="M75" s="67">
        <f t="shared" si="170"/>
        <v>1.2299249595092021</v>
      </c>
      <c r="N75" s="67">
        <f t="shared" si="170"/>
        <v>1.2299249595092021</v>
      </c>
      <c r="O75" s="67">
        <f t="shared" si="170"/>
        <v>1.2299249595092021</v>
      </c>
      <c r="P75" s="67">
        <f t="shared" si="170"/>
        <v>1.2299249595092021</v>
      </c>
      <c r="Q75" s="67">
        <f t="shared" si="170"/>
        <v>1.2299249595092021</v>
      </c>
      <c r="R75" s="67">
        <f t="shared" si="170"/>
        <v>1.2299249595092021</v>
      </c>
      <c r="S75" s="67">
        <f t="shared" si="170"/>
        <v>1.2299249595092021</v>
      </c>
      <c r="T75" s="67">
        <f t="shared" si="170"/>
        <v>1.2299249595092021</v>
      </c>
      <c r="U75" s="67">
        <f t="shared" si="170"/>
        <v>1.2299249595092021</v>
      </c>
      <c r="V75" s="67">
        <f t="shared" si="170"/>
        <v>1.2299249595092021</v>
      </c>
      <c r="W75" s="67">
        <f t="shared" si="170"/>
        <v>1.2299249595092021</v>
      </c>
      <c r="X75" s="67">
        <f t="shared" si="170"/>
        <v>1.2299249595092021</v>
      </c>
      <c r="Y75" s="67">
        <f t="shared" si="170"/>
        <v>1.2299249595092021</v>
      </c>
      <c r="Z75" s="67">
        <f t="shared" si="170"/>
        <v>1.2299249595092021</v>
      </c>
      <c r="AA75" s="67">
        <f t="shared" ref="AA75:AC77" si="171">AA$66*INDEX($C$23:$I$26,$A$75,$C75)</f>
        <v>1.2299249595092021</v>
      </c>
      <c r="AB75" s="67">
        <f t="shared" si="171"/>
        <v>1.2299249595092021</v>
      </c>
      <c r="AC75" s="67">
        <f t="shared" si="171"/>
        <v>1.2299249595092021</v>
      </c>
      <c r="AD75" s="67"/>
      <c r="AE75" s="67"/>
      <c r="AF75" s="68">
        <f t="shared" ref="AF75:AF81" si="172">SUM(E75:AE75)</f>
        <v>24.598499190184036</v>
      </c>
      <c r="AG75" s="67">
        <f t="shared" ref="AG75:AG81" si="173">NPV($C$30,H75:AE75)+G75+F75*(1+$C$30)+E75*(1+$C$30)^2</f>
        <v>8.6399173002125842</v>
      </c>
    </row>
    <row r="76" spans="1:33" x14ac:dyDescent="0.3">
      <c r="B76" s="65"/>
      <c r="C76" s="65">
        <v>6</v>
      </c>
      <c r="D76" s="66" t="s">
        <v>61</v>
      </c>
      <c r="E76" s="67"/>
      <c r="F76" s="67"/>
      <c r="G76" s="67"/>
      <c r="H76" s="67"/>
      <c r="I76" s="67"/>
      <c r="J76" s="67">
        <f t="shared" ref="J76:J77" si="174">J$66*INDEX($C$23:$I$26,$A$75,$C76)</f>
        <v>1.6854405766153848</v>
      </c>
      <c r="K76" s="67">
        <f t="shared" si="170"/>
        <v>1.6854405766153848</v>
      </c>
      <c r="L76" s="67">
        <f t="shared" si="170"/>
        <v>1.6854405766153848</v>
      </c>
      <c r="M76" s="67">
        <f t="shared" si="170"/>
        <v>1.6854405766153848</v>
      </c>
      <c r="N76" s="67">
        <f t="shared" si="170"/>
        <v>1.6854405766153848</v>
      </c>
      <c r="O76" s="67">
        <f t="shared" si="170"/>
        <v>1.6854405766153848</v>
      </c>
      <c r="P76" s="67">
        <f t="shared" si="170"/>
        <v>1.6854405766153848</v>
      </c>
      <c r="Q76" s="67">
        <f t="shared" si="170"/>
        <v>1.6854405766153848</v>
      </c>
      <c r="R76" s="67">
        <f t="shared" si="170"/>
        <v>1.6854405766153848</v>
      </c>
      <c r="S76" s="67">
        <f t="shared" si="170"/>
        <v>1.6854405766153848</v>
      </c>
      <c r="T76" s="67">
        <f t="shared" si="170"/>
        <v>1.6854405766153848</v>
      </c>
      <c r="U76" s="67">
        <f t="shared" si="170"/>
        <v>1.6854405766153848</v>
      </c>
      <c r="V76" s="67">
        <f t="shared" si="170"/>
        <v>1.6854405766153848</v>
      </c>
      <c r="W76" s="67">
        <f t="shared" si="170"/>
        <v>1.6854405766153848</v>
      </c>
      <c r="X76" s="67">
        <f t="shared" si="170"/>
        <v>1.6854405766153848</v>
      </c>
      <c r="Y76" s="67">
        <f t="shared" si="170"/>
        <v>1.6854405766153848</v>
      </c>
      <c r="Z76" s="67">
        <f t="shared" si="170"/>
        <v>1.6854405766153848</v>
      </c>
      <c r="AA76" s="67">
        <f t="shared" si="171"/>
        <v>1.6854405766153848</v>
      </c>
      <c r="AB76" s="67">
        <f t="shared" si="171"/>
        <v>1.6854405766153848</v>
      </c>
      <c r="AC76" s="67">
        <f t="shared" si="171"/>
        <v>1.6854405766153848</v>
      </c>
      <c r="AD76" s="67"/>
      <c r="AE76" s="67"/>
      <c r="AF76" s="68">
        <f t="shared" si="172"/>
        <v>33.708811532307699</v>
      </c>
      <c r="AG76" s="67">
        <f t="shared" si="173"/>
        <v>11.83980135031204</v>
      </c>
    </row>
    <row r="77" spans="1:33" x14ac:dyDescent="0.3">
      <c r="B77" s="65"/>
      <c r="C77" s="65">
        <v>5</v>
      </c>
      <c r="D77" s="66" t="s">
        <v>6</v>
      </c>
      <c r="E77" s="67"/>
      <c r="F77" s="67"/>
      <c r="G77" s="67"/>
      <c r="H77" s="67"/>
      <c r="I77" s="67"/>
      <c r="J77" s="67">
        <f t="shared" si="174"/>
        <v>1.4239327439999998</v>
      </c>
      <c r="K77" s="67">
        <f t="shared" si="170"/>
        <v>1.4239327439999998</v>
      </c>
      <c r="L77" s="67">
        <f t="shared" si="170"/>
        <v>1.4239327439999998</v>
      </c>
      <c r="M77" s="67">
        <f t="shared" si="170"/>
        <v>1.4239327439999998</v>
      </c>
      <c r="N77" s="67">
        <f t="shared" si="170"/>
        <v>1.4239327439999998</v>
      </c>
      <c r="O77" s="67">
        <f t="shared" si="170"/>
        <v>1.4239327439999998</v>
      </c>
      <c r="P77" s="67">
        <f t="shared" si="170"/>
        <v>1.4239327439999998</v>
      </c>
      <c r="Q77" s="67">
        <f t="shared" si="170"/>
        <v>1.4239327439999998</v>
      </c>
      <c r="R77" s="67">
        <f t="shared" si="170"/>
        <v>1.4239327439999998</v>
      </c>
      <c r="S77" s="67">
        <f t="shared" si="170"/>
        <v>1.4239327439999998</v>
      </c>
      <c r="T77" s="67">
        <f t="shared" si="170"/>
        <v>1.4239327439999998</v>
      </c>
      <c r="U77" s="67">
        <f t="shared" si="170"/>
        <v>1.4239327439999998</v>
      </c>
      <c r="V77" s="67">
        <f t="shared" si="170"/>
        <v>1.4239327439999998</v>
      </c>
      <c r="W77" s="67">
        <f t="shared" si="170"/>
        <v>1.4239327439999998</v>
      </c>
      <c r="X77" s="67">
        <f t="shared" si="170"/>
        <v>1.4239327439999998</v>
      </c>
      <c r="Y77" s="67">
        <f t="shared" si="170"/>
        <v>1.4239327439999998</v>
      </c>
      <c r="Z77" s="67">
        <f t="shared" si="170"/>
        <v>1.4239327439999998</v>
      </c>
      <c r="AA77" s="67">
        <f t="shared" si="171"/>
        <v>1.4239327439999998</v>
      </c>
      <c r="AB77" s="67">
        <f t="shared" si="171"/>
        <v>1.4239327439999998</v>
      </c>
      <c r="AC77" s="67">
        <f t="shared" si="171"/>
        <v>1.4239327439999998</v>
      </c>
      <c r="AD77" s="67"/>
      <c r="AE77" s="67"/>
      <c r="AF77" s="68">
        <f t="shared" si="172"/>
        <v>28.478654879999983</v>
      </c>
      <c r="AG77" s="67">
        <f t="shared" si="173"/>
        <v>10.002773790471016</v>
      </c>
    </row>
    <row r="78" spans="1:33" x14ac:dyDescent="0.3">
      <c r="B78" s="65"/>
      <c r="C78" s="65">
        <v>4</v>
      </c>
      <c r="D78" s="66" t="s">
        <v>5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>
        <f t="shared" si="172"/>
        <v>0</v>
      </c>
      <c r="AG78" s="67">
        <f t="shared" si="173"/>
        <v>0</v>
      </c>
    </row>
    <row r="79" spans="1:33" x14ac:dyDescent="0.3">
      <c r="B79" s="65"/>
      <c r="C79" s="65">
        <v>3</v>
      </c>
      <c r="D79" s="66" t="s">
        <v>4</v>
      </c>
      <c r="E79" s="67"/>
      <c r="F79" s="67"/>
      <c r="G79" s="67"/>
      <c r="H79" s="67">
        <f t="shared" ref="H79:AA81" si="175">H$66*INDEX($C$23:$I$26,$A$75,$C79)</f>
        <v>2.0942745609230773</v>
      </c>
      <c r="I79" s="67">
        <f t="shared" si="175"/>
        <v>2.0942745609230773</v>
      </c>
      <c r="J79" s="67">
        <f t="shared" si="175"/>
        <v>2.0942745609230773</v>
      </c>
      <c r="K79" s="67">
        <f t="shared" si="175"/>
        <v>2.0942745609230773</v>
      </c>
      <c r="L79" s="67">
        <f t="shared" si="175"/>
        <v>2.0942745609230773</v>
      </c>
      <c r="M79" s="67">
        <f t="shared" si="175"/>
        <v>2.0942745609230773</v>
      </c>
      <c r="N79" s="67">
        <f t="shared" si="175"/>
        <v>2.0942745609230773</v>
      </c>
      <c r="O79" s="67">
        <f t="shared" si="175"/>
        <v>2.0942745609230773</v>
      </c>
      <c r="P79" s="67">
        <f t="shared" si="175"/>
        <v>2.0942745609230773</v>
      </c>
      <c r="Q79" s="67">
        <f t="shared" si="175"/>
        <v>2.0942745609230773</v>
      </c>
      <c r="R79" s="67">
        <f t="shared" si="175"/>
        <v>2.0942745609230773</v>
      </c>
      <c r="S79" s="67">
        <f t="shared" si="175"/>
        <v>2.0942745609230773</v>
      </c>
      <c r="T79" s="67">
        <f t="shared" si="175"/>
        <v>2.0942745609230773</v>
      </c>
      <c r="U79" s="67">
        <f t="shared" si="175"/>
        <v>2.0942745609230773</v>
      </c>
      <c r="V79" s="67">
        <f t="shared" si="175"/>
        <v>2.0942745609230773</v>
      </c>
      <c r="W79" s="67">
        <f t="shared" si="175"/>
        <v>2.0942745609230773</v>
      </c>
      <c r="X79" s="67">
        <f t="shared" si="175"/>
        <v>2.0942745609230773</v>
      </c>
      <c r="Y79" s="67">
        <f t="shared" si="175"/>
        <v>2.0942745609230773</v>
      </c>
      <c r="Z79" s="67">
        <f t="shared" si="175"/>
        <v>2.0942745609230773</v>
      </c>
      <c r="AA79" s="67">
        <f t="shared" si="175"/>
        <v>2.0942745609230773</v>
      </c>
      <c r="AB79" s="67"/>
      <c r="AC79" s="67"/>
      <c r="AD79" s="67"/>
      <c r="AE79" s="67"/>
      <c r="AF79" s="68">
        <f t="shared" si="172"/>
        <v>41.885491218461524</v>
      </c>
      <c r="AG79" s="67">
        <f t="shared" si="173"/>
        <v>14.711758526743708</v>
      </c>
    </row>
    <row r="80" spans="1:33" x14ac:dyDescent="0.3">
      <c r="B80" s="65"/>
      <c r="C80" s="65">
        <v>2</v>
      </c>
      <c r="D80" s="66" t="s">
        <v>3</v>
      </c>
      <c r="E80" s="67"/>
      <c r="F80" s="67"/>
      <c r="G80" s="67">
        <f t="shared" ref="G80:G81" si="176">G$66*INDEX($C$23:$I$26,$A$75,$C80)</f>
        <v>2.0480390450769232</v>
      </c>
      <c r="H80" s="67">
        <f t="shared" si="175"/>
        <v>2.0480390450769232</v>
      </c>
      <c r="I80" s="67">
        <f t="shared" si="175"/>
        <v>2.0480390450769232</v>
      </c>
      <c r="J80" s="67">
        <f t="shared" si="175"/>
        <v>2.0480390450769232</v>
      </c>
      <c r="K80" s="67">
        <f t="shared" si="175"/>
        <v>2.0480390450769232</v>
      </c>
      <c r="L80" s="67">
        <f t="shared" si="175"/>
        <v>2.0480390450769232</v>
      </c>
      <c r="M80" s="67">
        <f t="shared" si="175"/>
        <v>2.0480390450769232</v>
      </c>
      <c r="N80" s="67">
        <f t="shared" si="175"/>
        <v>2.0480390450769232</v>
      </c>
      <c r="O80" s="67">
        <f t="shared" si="175"/>
        <v>2.0480390450769232</v>
      </c>
      <c r="P80" s="67">
        <f t="shared" si="175"/>
        <v>2.0480390450769232</v>
      </c>
      <c r="Q80" s="67">
        <f t="shared" si="175"/>
        <v>2.0480390450769232</v>
      </c>
      <c r="R80" s="67">
        <f t="shared" si="175"/>
        <v>2.0480390450769232</v>
      </c>
      <c r="S80" s="67">
        <f t="shared" si="175"/>
        <v>2.0480390450769232</v>
      </c>
      <c r="T80" s="67">
        <f t="shared" si="175"/>
        <v>2.0480390450769232</v>
      </c>
      <c r="U80" s="67">
        <f t="shared" si="175"/>
        <v>2.0480390450769232</v>
      </c>
      <c r="V80" s="67">
        <f t="shared" si="175"/>
        <v>2.0480390450769232</v>
      </c>
      <c r="W80" s="67">
        <f t="shared" si="175"/>
        <v>2.0480390450769232</v>
      </c>
      <c r="X80" s="67">
        <f t="shared" si="175"/>
        <v>2.0480390450769232</v>
      </c>
      <c r="Y80" s="67">
        <f t="shared" si="175"/>
        <v>2.0480390450769232</v>
      </c>
      <c r="Z80" s="67">
        <f t="shared" si="175"/>
        <v>2.0480390450769232</v>
      </c>
      <c r="AA80" s="67"/>
      <c r="AB80" s="67"/>
      <c r="AC80" s="67"/>
      <c r="AD80" s="67"/>
      <c r="AE80" s="67"/>
      <c r="AF80" s="68">
        <f t="shared" si="172"/>
        <v>40.960780901538477</v>
      </c>
      <c r="AG80" s="67">
        <f t="shared" si="173"/>
        <v>16.257271030640133</v>
      </c>
    </row>
    <row r="81" spans="1:16384" x14ac:dyDescent="0.3">
      <c r="B81" s="69"/>
      <c r="C81" s="69">
        <v>1</v>
      </c>
      <c r="D81" s="70" t="s">
        <v>2</v>
      </c>
      <c r="E81" s="71"/>
      <c r="F81" s="71">
        <f t="shared" ref="F81" si="177">F$66*INDEX($C$23:$I$26,$A$75,$C81)</f>
        <v>2.9406087535384611</v>
      </c>
      <c r="G81" s="71">
        <f t="shared" si="176"/>
        <v>2.9406087535384611</v>
      </c>
      <c r="H81" s="71">
        <f t="shared" si="175"/>
        <v>2.9406087535384611</v>
      </c>
      <c r="I81" s="71">
        <f t="shared" si="175"/>
        <v>2.9406087535384611</v>
      </c>
      <c r="J81" s="71">
        <f t="shared" si="175"/>
        <v>2.9406087535384611</v>
      </c>
      <c r="K81" s="71">
        <f t="shared" si="175"/>
        <v>2.9406087535384611</v>
      </c>
      <c r="L81" s="71">
        <f t="shared" si="175"/>
        <v>2.9406087535384611</v>
      </c>
      <c r="M81" s="71">
        <f t="shared" si="175"/>
        <v>2.9406087535384611</v>
      </c>
      <c r="N81" s="71">
        <f t="shared" si="175"/>
        <v>2.9406087535384611</v>
      </c>
      <c r="O81" s="71">
        <f t="shared" si="175"/>
        <v>2.9406087535384611</v>
      </c>
      <c r="P81" s="71">
        <f t="shared" si="175"/>
        <v>2.9406087535384611</v>
      </c>
      <c r="Q81" s="71">
        <f t="shared" si="175"/>
        <v>2.9406087535384611</v>
      </c>
      <c r="R81" s="71">
        <f t="shared" si="175"/>
        <v>2.9406087535384611</v>
      </c>
      <c r="S81" s="71">
        <f t="shared" si="175"/>
        <v>2.9406087535384611</v>
      </c>
      <c r="T81" s="71">
        <f t="shared" si="175"/>
        <v>2.9406087535384611</v>
      </c>
      <c r="U81" s="71">
        <f t="shared" si="175"/>
        <v>2.9406087535384611</v>
      </c>
      <c r="V81" s="71">
        <f t="shared" si="175"/>
        <v>2.9406087535384611</v>
      </c>
      <c r="W81" s="71">
        <f t="shared" si="175"/>
        <v>2.9406087535384611</v>
      </c>
      <c r="X81" s="71">
        <f t="shared" si="175"/>
        <v>2.9406087535384611</v>
      </c>
      <c r="Y81" s="71">
        <f t="shared" si="175"/>
        <v>2.9406087535384611</v>
      </c>
      <c r="Z81" s="71"/>
      <c r="AA81" s="71"/>
      <c r="AB81" s="71"/>
      <c r="AC81" s="71"/>
      <c r="AD81" s="71"/>
      <c r="AE81" s="71"/>
      <c r="AF81" s="72">
        <f t="shared" si="172"/>
        <v>58.812175070769243</v>
      </c>
      <c r="AG81" s="71">
        <f t="shared" si="173"/>
        <v>26.376982014272976</v>
      </c>
    </row>
    <row r="82" spans="1:16384" s="48" customFormat="1" x14ac:dyDescent="0.3">
      <c r="A82"/>
      <c r="B82" s="65"/>
      <c r="C82" s="65"/>
      <c r="D82" s="73" t="s">
        <v>63</v>
      </c>
      <c r="E82" s="68">
        <f>SUM(E75:E81)</f>
        <v>0</v>
      </c>
      <c r="F82" s="68">
        <f t="shared" ref="F82" si="178">SUM(F75:F81)</f>
        <v>2.9406087535384611</v>
      </c>
      <c r="G82" s="68">
        <f t="shared" ref="G82" si="179">SUM(G75:G81)</f>
        <v>4.9886477986153839</v>
      </c>
      <c r="H82" s="68">
        <f t="shared" ref="H82" si="180">SUM(H75:H81)</f>
        <v>7.0829223595384612</v>
      </c>
      <c r="I82" s="68">
        <f t="shared" ref="I82" si="181">SUM(I75:I81)</f>
        <v>7.0829223595384612</v>
      </c>
      <c r="J82" s="68">
        <f t="shared" ref="J82" si="182">SUM(J75:J81)</f>
        <v>11.422220639663049</v>
      </c>
      <c r="K82" s="68">
        <f t="shared" ref="K82" si="183">SUM(K75:K81)</f>
        <v>11.422220639663049</v>
      </c>
      <c r="L82" s="68">
        <f t="shared" ref="L82" si="184">SUM(L75:L81)</f>
        <v>11.422220639663049</v>
      </c>
      <c r="M82" s="68">
        <f t="shared" ref="M82" si="185">SUM(M75:M81)</f>
        <v>11.422220639663049</v>
      </c>
      <c r="N82" s="68">
        <f t="shared" ref="N82" si="186">SUM(N75:N81)</f>
        <v>11.422220639663049</v>
      </c>
      <c r="O82" s="68">
        <f t="shared" ref="O82" si="187">SUM(O75:O81)</f>
        <v>11.422220639663049</v>
      </c>
      <c r="P82" s="68">
        <f t="shared" ref="P82" si="188">SUM(P75:P81)</f>
        <v>11.422220639663049</v>
      </c>
      <c r="Q82" s="68">
        <f t="shared" ref="Q82" si="189">SUM(Q75:Q81)</f>
        <v>11.422220639663049</v>
      </c>
      <c r="R82" s="68">
        <f t="shared" ref="R82" si="190">SUM(R75:R81)</f>
        <v>11.422220639663049</v>
      </c>
      <c r="S82" s="68">
        <f t="shared" ref="S82" si="191">SUM(S75:S81)</f>
        <v>11.422220639663049</v>
      </c>
      <c r="T82" s="68">
        <f t="shared" ref="T82" si="192">SUM(T75:T81)</f>
        <v>11.422220639663049</v>
      </c>
      <c r="U82" s="68">
        <f t="shared" ref="U82" si="193">SUM(U75:U81)</f>
        <v>11.422220639663049</v>
      </c>
      <c r="V82" s="68">
        <f t="shared" ref="V82" si="194">SUM(V75:V81)</f>
        <v>11.422220639663049</v>
      </c>
      <c r="W82" s="68">
        <f t="shared" ref="W82" si="195">SUM(W75:W81)</f>
        <v>11.422220639663049</v>
      </c>
      <c r="X82" s="68">
        <f t="shared" ref="X82" si="196">SUM(X75:X81)</f>
        <v>11.422220639663049</v>
      </c>
      <c r="Y82" s="68">
        <f t="shared" ref="Y82" si="197">SUM(Y75:Y81)</f>
        <v>11.422220639663049</v>
      </c>
      <c r="Z82" s="68">
        <f t="shared" ref="Z82" si="198">SUM(Z75:Z81)</f>
        <v>8.4816118861245879</v>
      </c>
      <c r="AA82" s="68">
        <f t="shared" ref="AA82" si="199">SUM(AA75:AA81)</f>
        <v>6.4335728410476642</v>
      </c>
      <c r="AB82" s="68">
        <f t="shared" ref="AB82" si="200">SUM(AB75:AB81)</f>
        <v>4.339298280124587</v>
      </c>
      <c r="AC82" s="68">
        <f t="shared" ref="AC82" si="201">SUM(AC75:AC81)</f>
        <v>4.339298280124587</v>
      </c>
      <c r="AD82" s="68">
        <f t="shared" ref="AD82" si="202">SUM(AD75:AD81)</f>
        <v>0</v>
      </c>
      <c r="AE82" s="68">
        <f t="shared" ref="AE82" si="203">SUM(AE75:AE81)</f>
        <v>0</v>
      </c>
      <c r="AF82" s="68">
        <f t="shared" ref="AF82" si="204">SUM(AF75:AF81)</f>
        <v>228.44441279326094</v>
      </c>
      <c r="AG82" s="68">
        <f t="shared" ref="AG82" si="205">SUM(AG75:AG81)</f>
        <v>87.828504012652459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pans="1:16384" x14ac:dyDescent="0.3">
      <c r="A83">
        <v>3</v>
      </c>
      <c r="B83" s="74" t="s">
        <v>21</v>
      </c>
      <c r="C83" s="74">
        <v>7</v>
      </c>
      <c r="D83" s="75" t="s">
        <v>62</v>
      </c>
      <c r="E83" s="76"/>
      <c r="F83" s="76"/>
      <c r="G83" s="76"/>
      <c r="H83" s="76"/>
      <c r="I83" s="76"/>
      <c r="J83" s="76"/>
      <c r="K83" s="76">
        <f t="shared" ref="K83:AD83" si="206">K$66*INDEX($C$23:$I$26,$A$83,$C83)</f>
        <v>3.6538398000000005</v>
      </c>
      <c r="L83" s="76">
        <f t="shared" si="206"/>
        <v>3.6538398000000005</v>
      </c>
      <c r="M83" s="76">
        <f t="shared" si="206"/>
        <v>3.6538398000000005</v>
      </c>
      <c r="N83" s="76">
        <f t="shared" si="206"/>
        <v>3.6538398000000005</v>
      </c>
      <c r="O83" s="76">
        <f t="shared" si="206"/>
        <v>3.6538398000000005</v>
      </c>
      <c r="P83" s="76">
        <f t="shared" si="206"/>
        <v>3.6538398000000005</v>
      </c>
      <c r="Q83" s="76">
        <f t="shared" si="206"/>
        <v>3.6538398000000005</v>
      </c>
      <c r="R83" s="76">
        <f t="shared" si="206"/>
        <v>3.6538398000000005</v>
      </c>
      <c r="S83" s="76">
        <f t="shared" si="206"/>
        <v>3.6538398000000005</v>
      </c>
      <c r="T83" s="76">
        <f t="shared" si="206"/>
        <v>3.6538398000000005</v>
      </c>
      <c r="U83" s="76">
        <f t="shared" si="206"/>
        <v>3.6538398000000005</v>
      </c>
      <c r="V83" s="76">
        <f t="shared" si="206"/>
        <v>3.6538398000000005</v>
      </c>
      <c r="W83" s="76">
        <f t="shared" si="206"/>
        <v>3.6538398000000005</v>
      </c>
      <c r="X83" s="76">
        <f t="shared" si="206"/>
        <v>3.6538398000000005</v>
      </c>
      <c r="Y83" s="76">
        <f t="shared" si="206"/>
        <v>3.6538398000000005</v>
      </c>
      <c r="Z83" s="76">
        <f t="shared" si="206"/>
        <v>3.6538398000000005</v>
      </c>
      <c r="AA83" s="76">
        <f t="shared" si="206"/>
        <v>3.6538398000000005</v>
      </c>
      <c r="AB83" s="76">
        <f t="shared" si="206"/>
        <v>3.6538398000000005</v>
      </c>
      <c r="AC83" s="76">
        <f t="shared" si="206"/>
        <v>3.6538398000000005</v>
      </c>
      <c r="AD83" s="76">
        <f t="shared" si="206"/>
        <v>3.6538398000000005</v>
      </c>
      <c r="AE83" s="76"/>
      <c r="AF83" s="77">
        <f t="shared" ref="AF83:AF89" si="207">SUM(E83:AE83)</f>
        <v>73.076796000000016</v>
      </c>
      <c r="AG83" s="76">
        <f t="shared" ref="AG83:AG89" si="208">NPV($C$30,H83:AE83)+G83+F83*(1+$C$30)+E83*(1+$C$30)^2</f>
        <v>25.667316901043105</v>
      </c>
    </row>
    <row r="84" spans="1:16384" x14ac:dyDescent="0.3">
      <c r="B84" s="74"/>
      <c r="C84" s="74">
        <v>6</v>
      </c>
      <c r="D84" s="75" t="s">
        <v>61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7">
        <f t="shared" si="207"/>
        <v>0</v>
      </c>
      <c r="AG84" s="76">
        <f t="shared" si="208"/>
        <v>0</v>
      </c>
    </row>
    <row r="85" spans="1:16384" x14ac:dyDescent="0.3">
      <c r="B85" s="74"/>
      <c r="C85" s="74">
        <v>5</v>
      </c>
      <c r="D85" s="75" t="s">
        <v>6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7">
        <f t="shared" si="207"/>
        <v>0</v>
      </c>
      <c r="AG85" s="76">
        <f t="shared" si="208"/>
        <v>0</v>
      </c>
    </row>
    <row r="86" spans="1:16384" x14ac:dyDescent="0.3">
      <c r="B86" s="74"/>
      <c r="C86" s="74">
        <v>4</v>
      </c>
      <c r="D86" s="75" t="s">
        <v>5</v>
      </c>
      <c r="E86" s="76"/>
      <c r="F86" s="76"/>
      <c r="G86" s="76"/>
      <c r="H86" s="76"/>
      <c r="I86" s="76"/>
      <c r="J86" s="76">
        <f>J$66*INDEX($C$23:$I$26,$A$83,$C86)</f>
        <v>2.338457472</v>
      </c>
      <c r="K86" s="76">
        <f t="shared" ref="K86:AC89" si="209">K$66*INDEX($C$23:$I$26,$A$83,$C86)</f>
        <v>2.338457472</v>
      </c>
      <c r="L86" s="76">
        <f t="shared" si="209"/>
        <v>2.338457472</v>
      </c>
      <c r="M86" s="76">
        <f t="shared" si="209"/>
        <v>2.338457472</v>
      </c>
      <c r="N86" s="76">
        <f t="shared" si="209"/>
        <v>2.338457472</v>
      </c>
      <c r="O86" s="76">
        <f t="shared" si="209"/>
        <v>2.338457472</v>
      </c>
      <c r="P86" s="76">
        <f t="shared" si="209"/>
        <v>2.338457472</v>
      </c>
      <c r="Q86" s="76">
        <f t="shared" si="209"/>
        <v>2.338457472</v>
      </c>
      <c r="R86" s="76">
        <f t="shared" si="209"/>
        <v>2.338457472</v>
      </c>
      <c r="S86" s="76">
        <f t="shared" si="209"/>
        <v>2.338457472</v>
      </c>
      <c r="T86" s="76">
        <f t="shared" si="209"/>
        <v>2.338457472</v>
      </c>
      <c r="U86" s="76">
        <f t="shared" si="209"/>
        <v>2.338457472</v>
      </c>
      <c r="V86" s="76">
        <f t="shared" si="209"/>
        <v>2.338457472</v>
      </c>
      <c r="W86" s="76">
        <f t="shared" si="209"/>
        <v>2.338457472</v>
      </c>
      <c r="X86" s="76">
        <f t="shared" si="209"/>
        <v>2.338457472</v>
      </c>
      <c r="Y86" s="76">
        <f t="shared" si="209"/>
        <v>2.338457472</v>
      </c>
      <c r="Z86" s="76">
        <f t="shared" si="209"/>
        <v>2.338457472</v>
      </c>
      <c r="AA86" s="76">
        <f t="shared" si="209"/>
        <v>2.338457472</v>
      </c>
      <c r="AB86" s="76">
        <f t="shared" si="209"/>
        <v>2.338457472</v>
      </c>
      <c r="AC86" s="76">
        <f t="shared" si="209"/>
        <v>2.338457472</v>
      </c>
      <c r="AD86" s="76"/>
      <c r="AE86" s="76"/>
      <c r="AF86" s="77">
        <f t="shared" si="207"/>
        <v>46.769149440000021</v>
      </c>
      <c r="AG86" s="76">
        <f t="shared" si="208"/>
        <v>16.427082816667575</v>
      </c>
    </row>
    <row r="87" spans="1:16384" x14ac:dyDescent="0.3">
      <c r="B87" s="74"/>
      <c r="C87" s="74">
        <v>3</v>
      </c>
      <c r="D87" s="75" t="s">
        <v>4</v>
      </c>
      <c r="E87" s="76"/>
      <c r="F87" s="76"/>
      <c r="G87" s="76"/>
      <c r="H87" s="76">
        <f t="shared" ref="H87:J89" si="210">H$66*INDEX($C$23:$I$26,$A$83,$C87)</f>
        <v>2.5073460671999999</v>
      </c>
      <c r="I87" s="76">
        <f t="shared" si="210"/>
        <v>2.5073460671999999</v>
      </c>
      <c r="J87" s="76">
        <f t="shared" si="210"/>
        <v>2.5073460671999999</v>
      </c>
      <c r="K87" s="76">
        <f t="shared" si="209"/>
        <v>2.5073460671999999</v>
      </c>
      <c r="L87" s="76">
        <f t="shared" si="209"/>
        <v>2.5073460671999999</v>
      </c>
      <c r="M87" s="76">
        <f t="shared" si="209"/>
        <v>2.5073460671999999</v>
      </c>
      <c r="N87" s="76">
        <f t="shared" si="209"/>
        <v>2.5073460671999999</v>
      </c>
      <c r="O87" s="76">
        <f t="shared" si="209"/>
        <v>2.5073460671999999</v>
      </c>
      <c r="P87" s="76">
        <f t="shared" si="209"/>
        <v>2.5073460671999999</v>
      </c>
      <c r="Q87" s="76">
        <f t="shared" si="209"/>
        <v>2.5073460671999999</v>
      </c>
      <c r="R87" s="76">
        <f t="shared" si="209"/>
        <v>2.5073460671999999</v>
      </c>
      <c r="S87" s="76">
        <f t="shared" si="209"/>
        <v>2.5073460671999999</v>
      </c>
      <c r="T87" s="76">
        <f t="shared" si="209"/>
        <v>2.5073460671999999</v>
      </c>
      <c r="U87" s="76">
        <f t="shared" si="209"/>
        <v>2.5073460671999999</v>
      </c>
      <c r="V87" s="76">
        <f t="shared" si="209"/>
        <v>2.5073460671999999</v>
      </c>
      <c r="W87" s="76">
        <f t="shared" si="209"/>
        <v>2.5073460671999999</v>
      </c>
      <c r="X87" s="76">
        <f t="shared" si="209"/>
        <v>2.5073460671999999</v>
      </c>
      <c r="Y87" s="76">
        <f t="shared" si="209"/>
        <v>2.5073460671999999</v>
      </c>
      <c r="Z87" s="76">
        <f t="shared" si="209"/>
        <v>2.5073460671999999</v>
      </c>
      <c r="AA87" s="76">
        <f t="shared" si="209"/>
        <v>2.5073460671999999</v>
      </c>
      <c r="AB87" s="76"/>
      <c r="AC87" s="76"/>
      <c r="AD87" s="76"/>
      <c r="AE87" s="76"/>
      <c r="AF87" s="77">
        <f t="shared" si="207"/>
        <v>50.146921343999978</v>
      </c>
      <c r="AG87" s="76">
        <f t="shared" si="208"/>
        <v>17.613483242315791</v>
      </c>
    </row>
    <row r="88" spans="1:16384" x14ac:dyDescent="0.3">
      <c r="B88" s="74"/>
      <c r="C88" s="74">
        <v>2</v>
      </c>
      <c r="D88" s="75" t="s">
        <v>3</v>
      </c>
      <c r="E88" s="76"/>
      <c r="F88" s="76"/>
      <c r="G88" s="76">
        <f t="shared" ref="G88:G89" si="211">G$66*INDEX($C$23:$I$26,$A$83,$C88)</f>
        <v>0.6689136</v>
      </c>
      <c r="H88" s="76">
        <f t="shared" si="210"/>
        <v>0.6689136</v>
      </c>
      <c r="I88" s="76">
        <f t="shared" si="210"/>
        <v>0.6689136</v>
      </c>
      <c r="J88" s="76">
        <f t="shared" si="210"/>
        <v>0.6689136</v>
      </c>
      <c r="K88" s="76">
        <f t="shared" si="209"/>
        <v>0.6689136</v>
      </c>
      <c r="L88" s="76">
        <f t="shared" si="209"/>
        <v>0.6689136</v>
      </c>
      <c r="M88" s="76">
        <f t="shared" si="209"/>
        <v>0.6689136</v>
      </c>
      <c r="N88" s="76">
        <f t="shared" si="209"/>
        <v>0.6689136</v>
      </c>
      <c r="O88" s="76">
        <f t="shared" si="209"/>
        <v>0.6689136</v>
      </c>
      <c r="P88" s="76">
        <f t="shared" si="209"/>
        <v>0.6689136</v>
      </c>
      <c r="Q88" s="76">
        <f t="shared" si="209"/>
        <v>0.6689136</v>
      </c>
      <c r="R88" s="76">
        <f t="shared" si="209"/>
        <v>0.6689136</v>
      </c>
      <c r="S88" s="76">
        <f t="shared" si="209"/>
        <v>0.6689136</v>
      </c>
      <c r="T88" s="76">
        <f t="shared" si="209"/>
        <v>0.6689136</v>
      </c>
      <c r="U88" s="76">
        <f t="shared" si="209"/>
        <v>0.6689136</v>
      </c>
      <c r="V88" s="76">
        <f t="shared" si="209"/>
        <v>0.6689136</v>
      </c>
      <c r="W88" s="76">
        <f t="shared" si="209"/>
        <v>0.6689136</v>
      </c>
      <c r="X88" s="76">
        <f t="shared" si="209"/>
        <v>0.6689136</v>
      </c>
      <c r="Y88" s="76">
        <f t="shared" si="209"/>
        <v>0.6689136</v>
      </c>
      <c r="Z88" s="76">
        <f t="shared" si="209"/>
        <v>0.6689136</v>
      </c>
      <c r="AA88" s="76"/>
      <c r="AB88" s="76"/>
      <c r="AC88" s="76"/>
      <c r="AD88" s="76"/>
      <c r="AE88" s="76"/>
      <c r="AF88" s="77">
        <f t="shared" si="207"/>
        <v>13.378271999999997</v>
      </c>
      <c r="AG88" s="76">
        <f t="shared" si="208"/>
        <v>5.309815609922981</v>
      </c>
    </row>
    <row r="89" spans="1:16384" x14ac:dyDescent="0.3">
      <c r="B89" s="78"/>
      <c r="C89" s="78">
        <v>1</v>
      </c>
      <c r="D89" s="79" t="s">
        <v>2</v>
      </c>
      <c r="E89" s="80"/>
      <c r="F89" s="80">
        <f t="shared" ref="F89" si="212">F$66*INDEX($C$23:$I$26,$A$83,$C89)</f>
        <v>2.1457619999999999</v>
      </c>
      <c r="G89" s="80">
        <f t="shared" si="211"/>
        <v>2.1457619999999999</v>
      </c>
      <c r="H89" s="80">
        <f t="shared" si="210"/>
        <v>2.1457619999999999</v>
      </c>
      <c r="I89" s="80">
        <f t="shared" si="210"/>
        <v>2.1457619999999999</v>
      </c>
      <c r="J89" s="80">
        <f t="shared" si="210"/>
        <v>2.1457619999999999</v>
      </c>
      <c r="K89" s="80">
        <f t="shared" si="209"/>
        <v>2.1457619999999999</v>
      </c>
      <c r="L89" s="80">
        <f t="shared" si="209"/>
        <v>2.1457619999999999</v>
      </c>
      <c r="M89" s="80">
        <f t="shared" si="209"/>
        <v>2.1457619999999999</v>
      </c>
      <c r="N89" s="80">
        <f t="shared" si="209"/>
        <v>2.1457619999999999</v>
      </c>
      <c r="O89" s="80">
        <f t="shared" si="209"/>
        <v>2.1457619999999999</v>
      </c>
      <c r="P89" s="80">
        <f t="shared" si="209"/>
        <v>2.1457619999999999</v>
      </c>
      <c r="Q89" s="80">
        <f t="shared" si="209"/>
        <v>2.1457619999999999</v>
      </c>
      <c r="R89" s="80">
        <f t="shared" si="209"/>
        <v>2.1457619999999999</v>
      </c>
      <c r="S89" s="80">
        <f t="shared" si="209"/>
        <v>2.1457619999999999</v>
      </c>
      <c r="T89" s="80">
        <f t="shared" si="209"/>
        <v>2.1457619999999999</v>
      </c>
      <c r="U89" s="80">
        <f t="shared" si="209"/>
        <v>2.1457619999999999</v>
      </c>
      <c r="V89" s="80">
        <f t="shared" si="209"/>
        <v>2.1457619999999999</v>
      </c>
      <c r="W89" s="80">
        <f t="shared" si="209"/>
        <v>2.1457619999999999</v>
      </c>
      <c r="X89" s="80">
        <f t="shared" si="209"/>
        <v>2.1457619999999999</v>
      </c>
      <c r="Y89" s="80">
        <f t="shared" si="209"/>
        <v>2.1457619999999999</v>
      </c>
      <c r="Z89" s="80"/>
      <c r="AA89" s="80"/>
      <c r="AB89" s="80"/>
      <c r="AC89" s="80"/>
      <c r="AD89" s="80"/>
      <c r="AE89" s="80"/>
      <c r="AF89" s="81">
        <f t="shared" si="207"/>
        <v>42.915239999999997</v>
      </c>
      <c r="AG89" s="80">
        <f t="shared" si="208"/>
        <v>19.247281914945212</v>
      </c>
    </row>
    <row r="90" spans="1:16384" s="48" customFormat="1" x14ac:dyDescent="0.3">
      <c r="A90"/>
      <c r="B90" s="74"/>
      <c r="C90" s="74"/>
      <c r="D90" s="82" t="s">
        <v>63</v>
      </c>
      <c r="E90" s="77">
        <f>SUM(E83:E89)</f>
        <v>0</v>
      </c>
      <c r="F90" s="77">
        <f t="shared" ref="F90" si="213">SUM(F83:F89)</f>
        <v>2.1457619999999999</v>
      </c>
      <c r="G90" s="77">
        <f t="shared" ref="G90" si="214">SUM(G83:G89)</f>
        <v>2.8146756000000002</v>
      </c>
      <c r="H90" s="77">
        <f t="shared" ref="H90" si="215">SUM(H83:H89)</f>
        <v>5.3220216671999996</v>
      </c>
      <c r="I90" s="77">
        <f t="shared" ref="I90" si="216">SUM(I83:I89)</f>
        <v>5.3220216671999996</v>
      </c>
      <c r="J90" s="77">
        <f t="shared" ref="J90" si="217">SUM(J83:J89)</f>
        <v>7.6604791391999996</v>
      </c>
      <c r="K90" s="77">
        <f t="shared" ref="K90" si="218">SUM(K83:K89)</f>
        <v>11.3143189392</v>
      </c>
      <c r="L90" s="77">
        <f t="shared" ref="L90" si="219">SUM(L83:L89)</f>
        <v>11.3143189392</v>
      </c>
      <c r="M90" s="77">
        <f t="shared" ref="M90" si="220">SUM(M83:M89)</f>
        <v>11.3143189392</v>
      </c>
      <c r="N90" s="77">
        <f t="shared" ref="N90" si="221">SUM(N83:N89)</f>
        <v>11.3143189392</v>
      </c>
      <c r="O90" s="77">
        <f t="shared" ref="O90" si="222">SUM(O83:O89)</f>
        <v>11.3143189392</v>
      </c>
      <c r="P90" s="77">
        <f t="shared" ref="P90" si="223">SUM(P83:P89)</f>
        <v>11.3143189392</v>
      </c>
      <c r="Q90" s="77">
        <f t="shared" ref="Q90" si="224">SUM(Q83:Q89)</f>
        <v>11.3143189392</v>
      </c>
      <c r="R90" s="77">
        <f t="shared" ref="R90" si="225">SUM(R83:R89)</f>
        <v>11.3143189392</v>
      </c>
      <c r="S90" s="77">
        <f t="shared" ref="S90" si="226">SUM(S83:S89)</f>
        <v>11.3143189392</v>
      </c>
      <c r="T90" s="77">
        <f t="shared" ref="T90" si="227">SUM(T83:T89)</f>
        <v>11.3143189392</v>
      </c>
      <c r="U90" s="77">
        <f t="shared" ref="U90" si="228">SUM(U83:U89)</f>
        <v>11.3143189392</v>
      </c>
      <c r="V90" s="77">
        <f t="shared" ref="V90" si="229">SUM(V83:V89)</f>
        <v>11.3143189392</v>
      </c>
      <c r="W90" s="77">
        <f t="shared" ref="W90" si="230">SUM(W83:W89)</f>
        <v>11.3143189392</v>
      </c>
      <c r="X90" s="77">
        <f t="shared" ref="X90" si="231">SUM(X83:X89)</f>
        <v>11.3143189392</v>
      </c>
      <c r="Y90" s="77">
        <f t="shared" ref="Y90" si="232">SUM(Y83:Y89)</f>
        <v>11.3143189392</v>
      </c>
      <c r="Z90" s="77">
        <f t="shared" ref="Z90" si="233">SUM(Z83:Z89)</f>
        <v>9.1685569392000001</v>
      </c>
      <c r="AA90" s="77">
        <f t="shared" ref="AA90" si="234">SUM(AA83:AA89)</f>
        <v>8.4996433392000004</v>
      </c>
      <c r="AB90" s="77">
        <f t="shared" ref="AB90" si="235">SUM(AB83:AB89)</f>
        <v>5.9922972720000001</v>
      </c>
      <c r="AC90" s="77">
        <f t="shared" ref="AC90" si="236">SUM(AC83:AC89)</f>
        <v>5.9922972720000001</v>
      </c>
      <c r="AD90" s="77">
        <f t="shared" ref="AD90" si="237">SUM(AD83:AD89)</f>
        <v>3.6538398000000005</v>
      </c>
      <c r="AE90" s="77">
        <f t="shared" ref="AE90" si="238">SUM(AE83:AE89)</f>
        <v>0</v>
      </c>
      <c r="AF90" s="77">
        <f t="shared" ref="AF90" si="239">SUM(AF83:AF89)</f>
        <v>226.28637878400002</v>
      </c>
      <c r="AG90" s="77">
        <f t="shared" ref="AG90" si="240">SUM(AG83:AG89)</f>
        <v>84.264980484894664</v>
      </c>
    </row>
    <row r="91" spans="1:16384" x14ac:dyDescent="0.3">
      <c r="B91" s="48" t="s">
        <v>63</v>
      </c>
      <c r="C91" s="48"/>
      <c r="D91" s="49"/>
      <c r="E91" s="50">
        <f>E74+E82+E90</f>
        <v>0</v>
      </c>
      <c r="F91" s="50">
        <f t="shared" ref="F91" si="241">F74+F82+F90</f>
        <v>10.137319753978021</v>
      </c>
      <c r="G91" s="50">
        <f t="shared" ref="G91" si="242">G74+G82+G90</f>
        <v>14.841912476307691</v>
      </c>
      <c r="H91" s="50">
        <f t="shared" ref="H91" si="243">H74+H82+H90</f>
        <v>20.553736758276919</v>
      </c>
      <c r="I91" s="50">
        <f t="shared" ref="I91" si="244">I74+I82+I90</f>
        <v>20.553736758276919</v>
      </c>
      <c r="J91" s="50">
        <f t="shared" ref="J91" si="245">J74+J82+J90</f>
        <v>29.551390403088085</v>
      </c>
      <c r="K91" s="50">
        <f t="shared" ref="K91" si="246">K74+K82+K90</f>
        <v>33.205230203088085</v>
      </c>
      <c r="L91" s="50">
        <f t="shared" ref="L91" si="247">L74+L82+L90</f>
        <v>33.205230203088085</v>
      </c>
      <c r="M91" s="50">
        <f t="shared" ref="M91" si="248">M74+M82+M90</f>
        <v>33.205230203088085</v>
      </c>
      <c r="N91" s="50">
        <f t="shared" ref="N91" si="249">N74+N82+N90</f>
        <v>33.205230203088085</v>
      </c>
      <c r="O91" s="50">
        <f t="shared" ref="O91" si="250">O74+O82+O90</f>
        <v>33.205230203088085</v>
      </c>
      <c r="P91" s="50">
        <f t="shared" ref="P91" si="251">P74+P82+P90</f>
        <v>33.205230203088085</v>
      </c>
      <c r="Q91" s="50">
        <f t="shared" ref="Q91" si="252">Q74+Q82+Q90</f>
        <v>33.205230203088085</v>
      </c>
      <c r="R91" s="50">
        <f t="shared" ref="R91" si="253">R74+R82+R90</f>
        <v>33.205230203088085</v>
      </c>
      <c r="S91" s="50">
        <f t="shared" ref="S91" si="254">S74+S82+S90</f>
        <v>33.205230203088085</v>
      </c>
      <c r="T91" s="50">
        <f t="shared" ref="T91" si="255">T74+T82+T90</f>
        <v>33.205230203088085</v>
      </c>
      <c r="U91" s="50">
        <f t="shared" ref="U91" si="256">U74+U82+U90</f>
        <v>33.205230203088085</v>
      </c>
      <c r="V91" s="50">
        <f t="shared" ref="V91" si="257">V74+V82+V90</f>
        <v>33.205230203088085</v>
      </c>
      <c r="W91" s="50">
        <f t="shared" ref="W91" si="258">W74+W82+W90</f>
        <v>33.205230203088085</v>
      </c>
      <c r="X91" s="50">
        <f t="shared" ref="X91" si="259">X74+X82+X90</f>
        <v>33.205230203088085</v>
      </c>
      <c r="Y91" s="50">
        <f t="shared" ref="Y91" si="260">Y74+Y82+Y90</f>
        <v>33.205230203088085</v>
      </c>
      <c r="Z91" s="50">
        <f t="shared" ref="Z91" si="261">Z74+Z82+Z90</f>
        <v>23.067910449110066</v>
      </c>
      <c r="AA91" s="50">
        <f t="shared" ref="AA91" si="262">AA74+AA82+AA90</f>
        <v>18.363317726780394</v>
      </c>
      <c r="AB91" s="50">
        <f t="shared" ref="AB91" si="263">AB74+AB82+AB90</f>
        <v>12.651493444811164</v>
      </c>
      <c r="AC91" s="50">
        <f t="shared" ref="AC91" si="264">AC74+AC82+AC90</f>
        <v>12.651493444811164</v>
      </c>
      <c r="AD91" s="50">
        <f t="shared" ref="AD91" si="265">AD74+AD82+AD90</f>
        <v>3.6538398000000005</v>
      </c>
      <c r="AE91" s="50">
        <f t="shared" ref="AE91" si="266">AE74+AE82+AE90</f>
        <v>0</v>
      </c>
      <c r="AF91" s="50">
        <f t="shared" ref="AF91" si="267">AF74+AF82+AF90</f>
        <v>664.10460406176173</v>
      </c>
      <c r="AG91" s="50">
        <f t="shared" ref="AG91" si="268">AG74+AG82+AG90</f>
        <v>257.27345578750101</v>
      </c>
    </row>
    <row r="95" spans="1:16384" ht="25.8" x14ac:dyDescent="0.5">
      <c r="B95" s="55" t="s">
        <v>65</v>
      </c>
    </row>
    <row r="96" spans="1:16384" x14ac:dyDescent="0.3">
      <c r="B96" s="46"/>
      <c r="E96" s="52">
        <v>2014</v>
      </c>
      <c r="F96" s="52">
        <f>E96+1</f>
        <v>2015</v>
      </c>
      <c r="G96" s="52">
        <f t="shared" ref="G96:AE96" si="269">F96+1</f>
        <v>2016</v>
      </c>
      <c r="H96" s="52">
        <f t="shared" si="269"/>
        <v>2017</v>
      </c>
      <c r="I96" s="52">
        <f t="shared" si="269"/>
        <v>2018</v>
      </c>
      <c r="J96" s="52">
        <f t="shared" si="269"/>
        <v>2019</v>
      </c>
      <c r="K96" s="52">
        <f t="shared" si="269"/>
        <v>2020</v>
      </c>
      <c r="L96" s="52">
        <f t="shared" si="269"/>
        <v>2021</v>
      </c>
      <c r="M96" s="52">
        <f t="shared" si="269"/>
        <v>2022</v>
      </c>
      <c r="N96" s="52">
        <f t="shared" si="269"/>
        <v>2023</v>
      </c>
      <c r="O96" s="52">
        <f t="shared" si="269"/>
        <v>2024</v>
      </c>
      <c r="P96" s="52">
        <f t="shared" si="269"/>
        <v>2025</v>
      </c>
      <c r="Q96" s="52">
        <f t="shared" si="269"/>
        <v>2026</v>
      </c>
      <c r="R96" s="52">
        <f t="shared" si="269"/>
        <v>2027</v>
      </c>
      <c r="S96" s="52">
        <f t="shared" si="269"/>
        <v>2028</v>
      </c>
      <c r="T96" s="52">
        <f t="shared" si="269"/>
        <v>2029</v>
      </c>
      <c r="U96" s="52">
        <f t="shared" si="269"/>
        <v>2030</v>
      </c>
      <c r="V96" s="52">
        <f t="shared" si="269"/>
        <v>2031</v>
      </c>
      <c r="W96" s="52">
        <f t="shared" si="269"/>
        <v>2032</v>
      </c>
      <c r="X96" s="52">
        <f t="shared" si="269"/>
        <v>2033</v>
      </c>
      <c r="Y96" s="52">
        <f t="shared" si="269"/>
        <v>2034</v>
      </c>
      <c r="Z96" s="52">
        <f t="shared" si="269"/>
        <v>2035</v>
      </c>
      <c r="AA96" s="52">
        <f t="shared" si="269"/>
        <v>2036</v>
      </c>
      <c r="AB96" s="52">
        <f t="shared" si="269"/>
        <v>2037</v>
      </c>
      <c r="AC96" s="52">
        <f t="shared" si="269"/>
        <v>2038</v>
      </c>
      <c r="AD96" s="52">
        <f t="shared" si="269"/>
        <v>2039</v>
      </c>
      <c r="AE96" s="52">
        <f t="shared" si="269"/>
        <v>2040</v>
      </c>
      <c r="AF96" s="48" t="s">
        <v>77</v>
      </c>
    </row>
    <row r="97" spans="1:16384" x14ac:dyDescent="0.3">
      <c r="A97">
        <v>1</v>
      </c>
      <c r="B97" s="56" t="s">
        <v>12</v>
      </c>
      <c r="C97" s="56">
        <v>7</v>
      </c>
      <c r="D97" s="57" t="s">
        <v>62</v>
      </c>
      <c r="E97" s="58"/>
      <c r="F97" s="58"/>
      <c r="G97" s="58"/>
      <c r="H97" s="58"/>
      <c r="I97" s="58"/>
      <c r="J97" s="58">
        <f t="shared" ref="J97:S99" si="270">INDEX($C$11:$I$14,$A$97,$C97)</f>
        <v>1.1388</v>
      </c>
      <c r="K97" s="58">
        <f t="shared" si="270"/>
        <v>1.1388</v>
      </c>
      <c r="L97" s="58">
        <f t="shared" si="270"/>
        <v>1.1388</v>
      </c>
      <c r="M97" s="58">
        <f t="shared" si="270"/>
        <v>1.1388</v>
      </c>
      <c r="N97" s="58">
        <f t="shared" si="270"/>
        <v>1.1388</v>
      </c>
      <c r="O97" s="58">
        <f t="shared" si="270"/>
        <v>1.1388</v>
      </c>
      <c r="P97" s="58">
        <f t="shared" si="270"/>
        <v>1.1388</v>
      </c>
      <c r="Q97" s="58">
        <f t="shared" si="270"/>
        <v>1.1388</v>
      </c>
      <c r="R97" s="58">
        <f t="shared" si="270"/>
        <v>1.1388</v>
      </c>
      <c r="S97" s="58">
        <f t="shared" si="270"/>
        <v>1.1388</v>
      </c>
      <c r="T97" s="58">
        <f t="shared" ref="T97:AC99" si="271">INDEX($C$11:$I$14,$A$97,$C97)</f>
        <v>1.1388</v>
      </c>
      <c r="U97" s="58">
        <f t="shared" si="271"/>
        <v>1.1388</v>
      </c>
      <c r="V97" s="58">
        <f t="shared" si="271"/>
        <v>1.1388</v>
      </c>
      <c r="W97" s="58">
        <f t="shared" si="271"/>
        <v>1.1388</v>
      </c>
      <c r="X97" s="58">
        <f t="shared" si="271"/>
        <v>1.1388</v>
      </c>
      <c r="Y97" s="58">
        <f t="shared" si="271"/>
        <v>1.1388</v>
      </c>
      <c r="Z97" s="58">
        <f t="shared" si="271"/>
        <v>1.1388</v>
      </c>
      <c r="AA97" s="58">
        <f t="shared" si="271"/>
        <v>1.1388</v>
      </c>
      <c r="AB97" s="58">
        <f t="shared" si="271"/>
        <v>1.1388</v>
      </c>
      <c r="AC97" s="58">
        <f t="shared" si="271"/>
        <v>1.1388</v>
      </c>
      <c r="AD97" s="58"/>
      <c r="AE97" s="58"/>
      <c r="AF97" s="59">
        <f t="shared" ref="AF97:AF105" si="272">SUM(E97:AE97)</f>
        <v>22.776</v>
      </c>
    </row>
    <row r="98" spans="1:16384" x14ac:dyDescent="0.3">
      <c r="B98" s="56"/>
      <c r="C98" s="56">
        <v>6</v>
      </c>
      <c r="D98" s="57" t="s">
        <v>61</v>
      </c>
      <c r="E98" s="58"/>
      <c r="F98" s="58"/>
      <c r="G98" s="58"/>
      <c r="H98" s="58"/>
      <c r="I98" s="58"/>
      <c r="J98" s="58">
        <f t="shared" si="270"/>
        <v>0.87161999999999995</v>
      </c>
      <c r="K98" s="58">
        <f t="shared" si="270"/>
        <v>0.87161999999999995</v>
      </c>
      <c r="L98" s="58">
        <f t="shared" si="270"/>
        <v>0.87161999999999995</v>
      </c>
      <c r="M98" s="58">
        <f t="shared" si="270"/>
        <v>0.87161999999999995</v>
      </c>
      <c r="N98" s="58">
        <f t="shared" si="270"/>
        <v>0.87161999999999995</v>
      </c>
      <c r="O98" s="58">
        <f t="shared" si="270"/>
        <v>0.87161999999999995</v>
      </c>
      <c r="P98" s="58">
        <f t="shared" si="270"/>
        <v>0.87161999999999995</v>
      </c>
      <c r="Q98" s="58">
        <f t="shared" si="270"/>
        <v>0.87161999999999995</v>
      </c>
      <c r="R98" s="58">
        <f t="shared" si="270"/>
        <v>0.87161999999999995</v>
      </c>
      <c r="S98" s="58">
        <f t="shared" si="270"/>
        <v>0.87161999999999995</v>
      </c>
      <c r="T98" s="58">
        <f t="shared" si="271"/>
        <v>0.87161999999999995</v>
      </c>
      <c r="U98" s="58">
        <f t="shared" si="271"/>
        <v>0.87161999999999995</v>
      </c>
      <c r="V98" s="58">
        <f t="shared" si="271"/>
        <v>0.87161999999999995</v>
      </c>
      <c r="W98" s="58">
        <f t="shared" si="271"/>
        <v>0.87161999999999995</v>
      </c>
      <c r="X98" s="58">
        <f t="shared" si="271"/>
        <v>0.87161999999999995</v>
      </c>
      <c r="Y98" s="58">
        <f t="shared" si="271"/>
        <v>0.87161999999999995</v>
      </c>
      <c r="Z98" s="58">
        <f t="shared" si="271"/>
        <v>0.87161999999999995</v>
      </c>
      <c r="AA98" s="58">
        <f t="shared" si="271"/>
        <v>0.87161999999999995</v>
      </c>
      <c r="AB98" s="58">
        <f t="shared" si="271"/>
        <v>0.87161999999999995</v>
      </c>
      <c r="AC98" s="58">
        <f t="shared" si="271"/>
        <v>0.87161999999999995</v>
      </c>
      <c r="AD98" s="58"/>
      <c r="AE98" s="58"/>
      <c r="AF98" s="59">
        <f t="shared" si="272"/>
        <v>17.432399999999998</v>
      </c>
    </row>
    <row r="99" spans="1:16384" x14ac:dyDescent="0.3">
      <c r="B99" s="56"/>
      <c r="C99" s="56">
        <v>5</v>
      </c>
      <c r="D99" s="57" t="s">
        <v>6</v>
      </c>
      <c r="E99" s="58"/>
      <c r="F99" s="58"/>
      <c r="G99" s="58"/>
      <c r="H99" s="58"/>
      <c r="I99" s="58"/>
      <c r="J99" s="58">
        <f t="shared" si="270"/>
        <v>0.90885000000000005</v>
      </c>
      <c r="K99" s="58">
        <f t="shared" si="270"/>
        <v>0.90885000000000005</v>
      </c>
      <c r="L99" s="58">
        <f t="shared" si="270"/>
        <v>0.90885000000000005</v>
      </c>
      <c r="M99" s="58">
        <f t="shared" si="270"/>
        <v>0.90885000000000005</v>
      </c>
      <c r="N99" s="58">
        <f t="shared" si="270"/>
        <v>0.90885000000000005</v>
      </c>
      <c r="O99" s="58">
        <f t="shared" si="270"/>
        <v>0.90885000000000005</v>
      </c>
      <c r="P99" s="58">
        <f t="shared" si="270"/>
        <v>0.90885000000000005</v>
      </c>
      <c r="Q99" s="58">
        <f t="shared" si="270"/>
        <v>0.90885000000000005</v>
      </c>
      <c r="R99" s="58">
        <f t="shared" si="270"/>
        <v>0.90885000000000005</v>
      </c>
      <c r="S99" s="58">
        <f t="shared" si="270"/>
        <v>0.90885000000000005</v>
      </c>
      <c r="T99" s="58">
        <f t="shared" si="271"/>
        <v>0.90885000000000005</v>
      </c>
      <c r="U99" s="58">
        <f t="shared" si="271"/>
        <v>0.90885000000000005</v>
      </c>
      <c r="V99" s="58">
        <f t="shared" si="271"/>
        <v>0.90885000000000005</v>
      </c>
      <c r="W99" s="58">
        <f t="shared" si="271"/>
        <v>0.90885000000000005</v>
      </c>
      <c r="X99" s="58">
        <f t="shared" si="271"/>
        <v>0.90885000000000005</v>
      </c>
      <c r="Y99" s="58">
        <f t="shared" si="271"/>
        <v>0.90885000000000005</v>
      </c>
      <c r="Z99" s="58">
        <f t="shared" si="271"/>
        <v>0.90885000000000005</v>
      </c>
      <c r="AA99" s="58">
        <f t="shared" si="271"/>
        <v>0.90885000000000005</v>
      </c>
      <c r="AB99" s="58">
        <f t="shared" si="271"/>
        <v>0.90885000000000005</v>
      </c>
      <c r="AC99" s="58">
        <f t="shared" si="271"/>
        <v>0.90885000000000005</v>
      </c>
      <c r="AD99" s="58"/>
      <c r="AE99" s="58"/>
      <c r="AF99" s="59">
        <f t="shared" si="272"/>
        <v>18.176999999999996</v>
      </c>
    </row>
    <row r="100" spans="1:16384" x14ac:dyDescent="0.3">
      <c r="B100" s="56"/>
      <c r="C100" s="56">
        <v>4</v>
      </c>
      <c r="D100" s="57" t="s">
        <v>5</v>
      </c>
      <c r="E100" s="57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9">
        <f t="shared" si="272"/>
        <v>0</v>
      </c>
    </row>
    <row r="101" spans="1:16384" x14ac:dyDescent="0.3">
      <c r="B101" s="56"/>
      <c r="C101" s="56">
        <v>3</v>
      </c>
      <c r="D101" s="57" t="s">
        <v>4</v>
      </c>
      <c r="E101" s="58"/>
      <c r="F101" s="58"/>
      <c r="G101" s="58"/>
      <c r="H101" s="58">
        <f t="shared" ref="H101:AA101" si="273">INDEX($C$11:$I$14,$A$97,$C101)</f>
        <v>0.95265</v>
      </c>
      <c r="I101" s="58">
        <f t="shared" si="273"/>
        <v>0.95265</v>
      </c>
      <c r="J101" s="58">
        <f t="shared" si="273"/>
        <v>0.95265</v>
      </c>
      <c r="K101" s="58">
        <f t="shared" si="273"/>
        <v>0.95265</v>
      </c>
      <c r="L101" s="58">
        <f t="shared" si="273"/>
        <v>0.95265</v>
      </c>
      <c r="M101" s="58">
        <f t="shared" si="273"/>
        <v>0.95265</v>
      </c>
      <c r="N101" s="58">
        <f t="shared" si="273"/>
        <v>0.95265</v>
      </c>
      <c r="O101" s="58">
        <f t="shared" si="273"/>
        <v>0.95265</v>
      </c>
      <c r="P101" s="58">
        <f t="shared" si="273"/>
        <v>0.95265</v>
      </c>
      <c r="Q101" s="58">
        <f t="shared" si="273"/>
        <v>0.95265</v>
      </c>
      <c r="R101" s="58">
        <f t="shared" si="273"/>
        <v>0.95265</v>
      </c>
      <c r="S101" s="58">
        <f t="shared" si="273"/>
        <v>0.95265</v>
      </c>
      <c r="T101" s="58">
        <f t="shared" si="273"/>
        <v>0.95265</v>
      </c>
      <c r="U101" s="58">
        <f t="shared" si="273"/>
        <v>0.95265</v>
      </c>
      <c r="V101" s="58">
        <f t="shared" si="273"/>
        <v>0.95265</v>
      </c>
      <c r="W101" s="58">
        <f t="shared" si="273"/>
        <v>0.95265</v>
      </c>
      <c r="X101" s="58">
        <f t="shared" si="273"/>
        <v>0.95265</v>
      </c>
      <c r="Y101" s="58">
        <f t="shared" si="273"/>
        <v>0.95265</v>
      </c>
      <c r="Z101" s="58">
        <f t="shared" si="273"/>
        <v>0.95265</v>
      </c>
      <c r="AA101" s="58">
        <f t="shared" si="273"/>
        <v>0.95265</v>
      </c>
      <c r="AB101" s="58"/>
      <c r="AC101" s="58"/>
      <c r="AD101" s="58"/>
      <c r="AE101" s="58"/>
      <c r="AF101" s="59">
        <f t="shared" si="272"/>
        <v>19.052999999999997</v>
      </c>
    </row>
    <row r="102" spans="1:16384" x14ac:dyDescent="0.3">
      <c r="B102" s="56"/>
      <c r="C102" s="56">
        <v>2</v>
      </c>
      <c r="D102" s="57" t="s">
        <v>3</v>
      </c>
      <c r="E102" s="58"/>
      <c r="F102" s="58"/>
      <c r="G102" s="58">
        <f t="shared" ref="G102:Z102" si="274">INDEX($C$11:$I$14,$A$97,$C102)</f>
        <v>0.91322999999999999</v>
      </c>
      <c r="H102" s="58">
        <f t="shared" si="274"/>
        <v>0.91322999999999999</v>
      </c>
      <c r="I102" s="58">
        <f t="shared" si="274"/>
        <v>0.91322999999999999</v>
      </c>
      <c r="J102" s="58">
        <f t="shared" si="274"/>
        <v>0.91322999999999999</v>
      </c>
      <c r="K102" s="58">
        <f t="shared" si="274"/>
        <v>0.91322999999999999</v>
      </c>
      <c r="L102" s="58">
        <f t="shared" si="274"/>
        <v>0.91322999999999999</v>
      </c>
      <c r="M102" s="58">
        <f t="shared" si="274"/>
        <v>0.91322999999999999</v>
      </c>
      <c r="N102" s="58">
        <f t="shared" si="274"/>
        <v>0.91322999999999999</v>
      </c>
      <c r="O102" s="58">
        <f t="shared" si="274"/>
        <v>0.91322999999999999</v>
      </c>
      <c r="P102" s="58">
        <f t="shared" si="274"/>
        <v>0.91322999999999999</v>
      </c>
      <c r="Q102" s="58">
        <f t="shared" si="274"/>
        <v>0.91322999999999999</v>
      </c>
      <c r="R102" s="58">
        <f t="shared" si="274"/>
        <v>0.91322999999999999</v>
      </c>
      <c r="S102" s="58">
        <f t="shared" si="274"/>
        <v>0.91322999999999999</v>
      </c>
      <c r="T102" s="58">
        <f t="shared" si="274"/>
        <v>0.91322999999999999</v>
      </c>
      <c r="U102" s="58">
        <f t="shared" si="274"/>
        <v>0.91322999999999999</v>
      </c>
      <c r="V102" s="58">
        <f t="shared" si="274"/>
        <v>0.91322999999999999</v>
      </c>
      <c r="W102" s="58">
        <f t="shared" si="274"/>
        <v>0.91322999999999999</v>
      </c>
      <c r="X102" s="58">
        <f t="shared" si="274"/>
        <v>0.91322999999999999</v>
      </c>
      <c r="Y102" s="58">
        <f t="shared" si="274"/>
        <v>0.91322999999999999</v>
      </c>
      <c r="Z102" s="58">
        <f t="shared" si="274"/>
        <v>0.91322999999999999</v>
      </c>
      <c r="AA102" s="58"/>
      <c r="AB102" s="58"/>
      <c r="AC102" s="58"/>
      <c r="AD102" s="58"/>
      <c r="AE102" s="58"/>
      <c r="AF102" s="59">
        <f t="shared" si="272"/>
        <v>18.264600000000002</v>
      </c>
    </row>
    <row r="103" spans="1:16384" x14ac:dyDescent="0.3">
      <c r="B103" s="60"/>
      <c r="C103" s="60">
        <v>1</v>
      </c>
      <c r="D103" s="61" t="s">
        <v>2</v>
      </c>
      <c r="E103" s="62"/>
      <c r="F103" s="62">
        <f t="shared" ref="F103:Y103" si="275">INDEX($C$11:$I$14,$A$97,$C103)</f>
        <v>1.38408</v>
      </c>
      <c r="G103" s="62">
        <f t="shared" si="275"/>
        <v>1.38408</v>
      </c>
      <c r="H103" s="62">
        <f t="shared" si="275"/>
        <v>1.38408</v>
      </c>
      <c r="I103" s="62">
        <f t="shared" si="275"/>
        <v>1.38408</v>
      </c>
      <c r="J103" s="62">
        <f t="shared" si="275"/>
        <v>1.38408</v>
      </c>
      <c r="K103" s="62">
        <f t="shared" si="275"/>
        <v>1.38408</v>
      </c>
      <c r="L103" s="62">
        <f t="shared" si="275"/>
        <v>1.38408</v>
      </c>
      <c r="M103" s="62">
        <f t="shared" si="275"/>
        <v>1.38408</v>
      </c>
      <c r="N103" s="62">
        <f t="shared" si="275"/>
        <v>1.38408</v>
      </c>
      <c r="O103" s="62">
        <f t="shared" si="275"/>
        <v>1.38408</v>
      </c>
      <c r="P103" s="62">
        <f t="shared" si="275"/>
        <v>1.38408</v>
      </c>
      <c r="Q103" s="62">
        <f t="shared" si="275"/>
        <v>1.38408</v>
      </c>
      <c r="R103" s="62">
        <f t="shared" si="275"/>
        <v>1.38408</v>
      </c>
      <c r="S103" s="62">
        <f t="shared" si="275"/>
        <v>1.38408</v>
      </c>
      <c r="T103" s="62">
        <f t="shared" si="275"/>
        <v>1.38408</v>
      </c>
      <c r="U103" s="62">
        <f t="shared" si="275"/>
        <v>1.38408</v>
      </c>
      <c r="V103" s="62">
        <f t="shared" si="275"/>
        <v>1.38408</v>
      </c>
      <c r="W103" s="62">
        <f t="shared" si="275"/>
        <v>1.38408</v>
      </c>
      <c r="X103" s="62">
        <f t="shared" si="275"/>
        <v>1.38408</v>
      </c>
      <c r="Y103" s="62">
        <f t="shared" si="275"/>
        <v>1.38408</v>
      </c>
      <c r="Z103" s="62"/>
      <c r="AA103" s="62"/>
      <c r="AB103" s="62"/>
      <c r="AC103" s="62"/>
      <c r="AD103" s="62"/>
      <c r="AE103" s="62"/>
      <c r="AF103" s="63">
        <f t="shared" si="272"/>
        <v>27.68160000000001</v>
      </c>
    </row>
    <row r="104" spans="1:16384" s="48" customFormat="1" x14ac:dyDescent="0.3">
      <c r="A104"/>
      <c r="B104" s="56"/>
      <c r="C104" s="56"/>
      <c r="D104" s="64" t="s">
        <v>63</v>
      </c>
      <c r="E104" s="59">
        <f>SUM(E97:E103)</f>
        <v>0</v>
      </c>
      <c r="F104" s="59">
        <f t="shared" ref="F104" si="276">SUM(F97:F103)</f>
        <v>1.38408</v>
      </c>
      <c r="G104" s="59">
        <f t="shared" ref="G104" si="277">SUM(G97:G103)</f>
        <v>2.29731</v>
      </c>
      <c r="H104" s="59">
        <f t="shared" ref="H104" si="278">SUM(H97:H103)</f>
        <v>3.2499599999999997</v>
      </c>
      <c r="I104" s="59">
        <f t="shared" ref="I104" si="279">SUM(I97:I103)</f>
        <v>3.2499599999999997</v>
      </c>
      <c r="J104" s="59">
        <f t="shared" ref="J104" si="280">SUM(J97:J103)</f>
        <v>6.1692299999999998</v>
      </c>
      <c r="K104" s="59">
        <f t="shared" ref="K104" si="281">SUM(K97:K103)</f>
        <v>6.1692299999999998</v>
      </c>
      <c r="L104" s="59">
        <f t="shared" ref="L104" si="282">SUM(L97:L103)</f>
        <v>6.1692299999999998</v>
      </c>
      <c r="M104" s="59">
        <f t="shared" ref="M104" si="283">SUM(M97:M103)</f>
        <v>6.1692299999999998</v>
      </c>
      <c r="N104" s="59">
        <f t="shared" ref="N104" si="284">SUM(N97:N103)</f>
        <v>6.1692299999999998</v>
      </c>
      <c r="O104" s="59">
        <f t="shared" ref="O104" si="285">SUM(O97:O103)</f>
        <v>6.1692299999999998</v>
      </c>
      <c r="P104" s="59">
        <f t="shared" ref="P104" si="286">SUM(P97:P103)</f>
        <v>6.1692299999999998</v>
      </c>
      <c r="Q104" s="59">
        <f t="shared" ref="Q104" si="287">SUM(Q97:Q103)</f>
        <v>6.1692299999999998</v>
      </c>
      <c r="R104" s="59">
        <f t="shared" ref="R104" si="288">SUM(R97:R103)</f>
        <v>6.1692299999999998</v>
      </c>
      <c r="S104" s="59">
        <f t="shared" ref="S104" si="289">SUM(S97:S103)</f>
        <v>6.1692299999999998</v>
      </c>
      <c r="T104" s="59">
        <f t="shared" ref="T104" si="290">SUM(T97:T103)</f>
        <v>6.1692299999999998</v>
      </c>
      <c r="U104" s="59">
        <f t="shared" ref="U104" si="291">SUM(U97:U103)</f>
        <v>6.1692299999999998</v>
      </c>
      <c r="V104" s="59">
        <f t="shared" ref="V104" si="292">SUM(V97:V103)</f>
        <v>6.1692299999999998</v>
      </c>
      <c r="W104" s="59">
        <f t="shared" ref="W104" si="293">SUM(W97:W103)</f>
        <v>6.1692299999999998</v>
      </c>
      <c r="X104" s="59">
        <f t="shared" ref="X104" si="294">SUM(X97:X103)</f>
        <v>6.1692299999999998</v>
      </c>
      <c r="Y104" s="59">
        <f t="shared" ref="Y104" si="295">SUM(Y97:Y103)</f>
        <v>6.1692299999999998</v>
      </c>
      <c r="Z104" s="59">
        <f t="shared" ref="Z104" si="296">SUM(Z97:Z103)</f>
        <v>4.7851499999999998</v>
      </c>
      <c r="AA104" s="59">
        <f t="shared" ref="AA104" si="297">SUM(AA97:AA103)</f>
        <v>3.8719200000000003</v>
      </c>
      <c r="AB104" s="59">
        <f t="shared" ref="AB104" si="298">SUM(AB97:AB103)</f>
        <v>2.91927</v>
      </c>
      <c r="AC104" s="59">
        <f t="shared" ref="AC104" si="299">SUM(AC97:AC103)</f>
        <v>2.91927</v>
      </c>
      <c r="AD104" s="59">
        <f t="shared" ref="AD104" si="300">SUM(AD97:AD103)</f>
        <v>0</v>
      </c>
      <c r="AE104" s="59">
        <f t="shared" ref="AE104" si="301">SUM(AE97:AE103)</f>
        <v>0</v>
      </c>
      <c r="AF104" s="59">
        <f t="shared" ref="AF104" si="302">SUM(AF97:AF103)</f>
        <v>123.38460000000001</v>
      </c>
      <c r="AG104"/>
    </row>
    <row r="105" spans="1:16384" x14ac:dyDescent="0.3">
      <c r="A105">
        <v>2</v>
      </c>
      <c r="B105" s="65" t="s">
        <v>20</v>
      </c>
      <c r="C105" s="65">
        <v>7</v>
      </c>
      <c r="D105" s="66" t="s">
        <v>62</v>
      </c>
      <c r="E105" s="67"/>
      <c r="F105" s="67"/>
      <c r="G105" s="67"/>
      <c r="H105" s="67"/>
      <c r="I105" s="67"/>
      <c r="J105" s="67">
        <f>INDEX($C$11:$I$14,$A$105,$C105)</f>
        <v>1.9928999999999997</v>
      </c>
      <c r="K105" s="67">
        <f t="shared" ref="K105:Z107" si="303">INDEX($C$11:$I$14,$A$105,$C105)</f>
        <v>1.9928999999999997</v>
      </c>
      <c r="L105" s="67">
        <f t="shared" si="303"/>
        <v>1.9928999999999997</v>
      </c>
      <c r="M105" s="67">
        <f t="shared" si="303"/>
        <v>1.9928999999999997</v>
      </c>
      <c r="N105" s="67">
        <f t="shared" si="303"/>
        <v>1.9928999999999997</v>
      </c>
      <c r="O105" s="67">
        <f t="shared" si="303"/>
        <v>1.9928999999999997</v>
      </c>
      <c r="P105" s="67">
        <f t="shared" si="303"/>
        <v>1.9928999999999997</v>
      </c>
      <c r="Q105" s="67">
        <f t="shared" si="303"/>
        <v>1.9928999999999997</v>
      </c>
      <c r="R105" s="67">
        <f t="shared" si="303"/>
        <v>1.9928999999999997</v>
      </c>
      <c r="S105" s="67">
        <f t="shared" si="303"/>
        <v>1.9928999999999997</v>
      </c>
      <c r="T105" s="67">
        <f t="shared" si="303"/>
        <v>1.9928999999999997</v>
      </c>
      <c r="U105" s="67">
        <f t="shared" si="303"/>
        <v>1.9928999999999997</v>
      </c>
      <c r="V105" s="67">
        <f t="shared" si="303"/>
        <v>1.9928999999999997</v>
      </c>
      <c r="W105" s="67">
        <f t="shared" si="303"/>
        <v>1.9928999999999997</v>
      </c>
      <c r="X105" s="67">
        <f t="shared" si="303"/>
        <v>1.9928999999999997</v>
      </c>
      <c r="Y105" s="67">
        <f t="shared" si="303"/>
        <v>1.9928999999999997</v>
      </c>
      <c r="Z105" s="67">
        <f t="shared" si="303"/>
        <v>1.9928999999999997</v>
      </c>
      <c r="AA105" s="67">
        <f t="shared" ref="AA105:AC107" si="304">INDEX($C$11:$I$14,$A$105,$C105)</f>
        <v>1.9928999999999997</v>
      </c>
      <c r="AB105" s="67">
        <f t="shared" si="304"/>
        <v>1.9928999999999997</v>
      </c>
      <c r="AC105" s="67">
        <f t="shared" si="304"/>
        <v>1.9928999999999997</v>
      </c>
      <c r="AD105" s="67"/>
      <c r="AE105" s="67"/>
      <c r="AF105" s="68">
        <f t="shared" si="272"/>
        <v>39.857999999999983</v>
      </c>
    </row>
    <row r="106" spans="1:16384" x14ac:dyDescent="0.3">
      <c r="B106" s="65"/>
      <c r="C106" s="65">
        <v>6</v>
      </c>
      <c r="D106" s="66" t="s">
        <v>61</v>
      </c>
      <c r="E106" s="67"/>
      <c r="F106" s="67"/>
      <c r="G106" s="67"/>
      <c r="H106" s="67"/>
      <c r="I106" s="67"/>
      <c r="J106" s="67">
        <f t="shared" ref="F106:W111" si="305">INDEX($C$11:$I$14,$A$105,$C106)</f>
        <v>2.1032760000000001</v>
      </c>
      <c r="K106" s="67">
        <f t="shared" si="303"/>
        <v>2.1032760000000001</v>
      </c>
      <c r="L106" s="67">
        <f t="shared" si="303"/>
        <v>2.1032760000000001</v>
      </c>
      <c r="M106" s="67">
        <f t="shared" si="303"/>
        <v>2.1032760000000001</v>
      </c>
      <c r="N106" s="67">
        <f t="shared" si="303"/>
        <v>2.1032760000000001</v>
      </c>
      <c r="O106" s="67">
        <f t="shared" si="303"/>
        <v>2.1032760000000001</v>
      </c>
      <c r="P106" s="67">
        <f t="shared" si="303"/>
        <v>2.1032760000000001</v>
      </c>
      <c r="Q106" s="67">
        <f t="shared" si="303"/>
        <v>2.1032760000000001</v>
      </c>
      <c r="R106" s="67">
        <f t="shared" si="303"/>
        <v>2.1032760000000001</v>
      </c>
      <c r="S106" s="67">
        <f t="shared" si="303"/>
        <v>2.1032760000000001</v>
      </c>
      <c r="T106" s="67">
        <f t="shared" si="303"/>
        <v>2.1032760000000001</v>
      </c>
      <c r="U106" s="67">
        <f t="shared" si="303"/>
        <v>2.1032760000000001</v>
      </c>
      <c r="V106" s="67">
        <f t="shared" si="303"/>
        <v>2.1032760000000001</v>
      </c>
      <c r="W106" s="67">
        <f t="shared" si="303"/>
        <v>2.1032760000000001</v>
      </c>
      <c r="X106" s="67">
        <f t="shared" si="303"/>
        <v>2.1032760000000001</v>
      </c>
      <c r="Y106" s="67">
        <f t="shared" si="303"/>
        <v>2.1032760000000001</v>
      </c>
      <c r="Z106" s="67">
        <f t="shared" si="303"/>
        <v>2.1032760000000001</v>
      </c>
      <c r="AA106" s="67">
        <f t="shared" si="304"/>
        <v>2.1032760000000001</v>
      </c>
      <c r="AB106" s="67">
        <f t="shared" si="304"/>
        <v>2.1032760000000001</v>
      </c>
      <c r="AC106" s="67">
        <f t="shared" si="304"/>
        <v>2.1032760000000001</v>
      </c>
      <c r="AD106" s="67"/>
      <c r="AE106" s="67"/>
      <c r="AF106" s="68">
        <f t="shared" ref="AF106:AF119" si="306">SUM(E106:AE106)</f>
        <v>42.065520000000014</v>
      </c>
    </row>
    <row r="107" spans="1:16384" x14ac:dyDescent="0.3">
      <c r="B107" s="65"/>
      <c r="C107" s="65">
        <v>5</v>
      </c>
      <c r="D107" s="66" t="s">
        <v>6</v>
      </c>
      <c r="E107" s="67"/>
      <c r="F107" s="67"/>
      <c r="G107" s="67"/>
      <c r="H107" s="67"/>
      <c r="I107" s="67"/>
      <c r="J107" s="67">
        <f t="shared" si="305"/>
        <v>2.0726159999999996</v>
      </c>
      <c r="K107" s="67">
        <f t="shared" si="303"/>
        <v>2.0726159999999996</v>
      </c>
      <c r="L107" s="67">
        <f t="shared" si="303"/>
        <v>2.0726159999999996</v>
      </c>
      <c r="M107" s="67">
        <f t="shared" si="303"/>
        <v>2.0726159999999996</v>
      </c>
      <c r="N107" s="67">
        <f t="shared" si="303"/>
        <v>2.0726159999999996</v>
      </c>
      <c r="O107" s="67">
        <f t="shared" si="303"/>
        <v>2.0726159999999996</v>
      </c>
      <c r="P107" s="67">
        <f t="shared" si="303"/>
        <v>2.0726159999999996</v>
      </c>
      <c r="Q107" s="67">
        <f t="shared" si="303"/>
        <v>2.0726159999999996</v>
      </c>
      <c r="R107" s="67">
        <f t="shared" si="303"/>
        <v>2.0726159999999996</v>
      </c>
      <c r="S107" s="67">
        <f t="shared" si="303"/>
        <v>2.0726159999999996</v>
      </c>
      <c r="T107" s="67">
        <f t="shared" si="303"/>
        <v>2.0726159999999996</v>
      </c>
      <c r="U107" s="67">
        <f t="shared" si="303"/>
        <v>2.0726159999999996</v>
      </c>
      <c r="V107" s="67">
        <f t="shared" si="303"/>
        <v>2.0726159999999996</v>
      </c>
      <c r="W107" s="67">
        <f t="shared" si="303"/>
        <v>2.0726159999999996</v>
      </c>
      <c r="X107" s="67">
        <f t="shared" si="303"/>
        <v>2.0726159999999996</v>
      </c>
      <c r="Y107" s="67">
        <f t="shared" si="303"/>
        <v>2.0726159999999996</v>
      </c>
      <c r="Z107" s="67">
        <f t="shared" si="303"/>
        <v>2.0726159999999996</v>
      </c>
      <c r="AA107" s="67">
        <f t="shared" si="304"/>
        <v>2.0726159999999996</v>
      </c>
      <c r="AB107" s="67">
        <f t="shared" si="304"/>
        <v>2.0726159999999996</v>
      </c>
      <c r="AC107" s="67">
        <f t="shared" si="304"/>
        <v>2.0726159999999996</v>
      </c>
      <c r="AD107" s="67"/>
      <c r="AE107" s="67"/>
      <c r="AF107" s="68">
        <f t="shared" si="306"/>
        <v>41.452319999999979</v>
      </c>
    </row>
    <row r="108" spans="1:16384" x14ac:dyDescent="0.3">
      <c r="B108" s="65"/>
      <c r="C108" s="65">
        <v>4</v>
      </c>
      <c r="D108" s="66" t="s">
        <v>5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8">
        <f t="shared" si="306"/>
        <v>0</v>
      </c>
    </row>
    <row r="109" spans="1:16384" x14ac:dyDescent="0.3">
      <c r="B109" s="65"/>
      <c r="C109" s="65">
        <v>3</v>
      </c>
      <c r="D109" s="66" t="s">
        <v>4</v>
      </c>
      <c r="E109" s="67"/>
      <c r="F109" s="67"/>
      <c r="G109" s="67"/>
      <c r="H109" s="67">
        <f t="shared" si="305"/>
        <v>2.4129420000000001</v>
      </c>
      <c r="I109" s="67">
        <f t="shared" si="305"/>
        <v>2.4129420000000001</v>
      </c>
      <c r="J109" s="67">
        <f t="shared" si="305"/>
        <v>2.4129420000000001</v>
      </c>
      <c r="K109" s="67">
        <f t="shared" si="305"/>
        <v>2.4129420000000001</v>
      </c>
      <c r="L109" s="67">
        <f t="shared" si="305"/>
        <v>2.4129420000000001</v>
      </c>
      <c r="M109" s="67">
        <f t="shared" si="305"/>
        <v>2.4129420000000001</v>
      </c>
      <c r="N109" s="67">
        <f t="shared" si="305"/>
        <v>2.4129420000000001</v>
      </c>
      <c r="O109" s="67">
        <f t="shared" si="305"/>
        <v>2.4129420000000001</v>
      </c>
      <c r="P109" s="67">
        <f t="shared" si="305"/>
        <v>2.4129420000000001</v>
      </c>
      <c r="Q109" s="67">
        <f t="shared" si="305"/>
        <v>2.4129420000000001</v>
      </c>
      <c r="R109" s="67">
        <f t="shared" si="305"/>
        <v>2.4129420000000001</v>
      </c>
      <c r="S109" s="67">
        <f t="shared" si="305"/>
        <v>2.4129420000000001</v>
      </c>
      <c r="T109" s="67">
        <f t="shared" si="305"/>
        <v>2.4129420000000001</v>
      </c>
      <c r="U109" s="67">
        <f t="shared" si="305"/>
        <v>2.4129420000000001</v>
      </c>
      <c r="V109" s="67">
        <f t="shared" si="305"/>
        <v>2.4129420000000001</v>
      </c>
      <c r="W109" s="67">
        <f t="shared" si="305"/>
        <v>2.4129420000000001</v>
      </c>
      <c r="X109" s="67">
        <f t="shared" ref="X109:AA111" si="307">INDEX($C$11:$I$14,$A$105,$C109)</f>
        <v>2.4129420000000001</v>
      </c>
      <c r="Y109" s="67">
        <f t="shared" si="307"/>
        <v>2.4129420000000001</v>
      </c>
      <c r="Z109" s="67">
        <f t="shared" si="307"/>
        <v>2.4129420000000001</v>
      </c>
      <c r="AA109" s="67">
        <f t="shared" si="307"/>
        <v>2.4129420000000001</v>
      </c>
      <c r="AB109" s="67"/>
      <c r="AC109" s="67"/>
      <c r="AD109" s="67"/>
      <c r="AE109" s="67"/>
      <c r="AF109" s="68">
        <f t="shared" si="306"/>
        <v>48.258840000000014</v>
      </c>
    </row>
    <row r="110" spans="1:16384" x14ac:dyDescent="0.3">
      <c r="B110" s="65"/>
      <c r="C110" s="65">
        <v>2</v>
      </c>
      <c r="D110" s="66" t="s">
        <v>3</v>
      </c>
      <c r="E110" s="67"/>
      <c r="F110" s="67"/>
      <c r="G110" s="67">
        <f t="shared" si="305"/>
        <v>1.7261580000000001</v>
      </c>
      <c r="H110" s="67">
        <f t="shared" si="305"/>
        <v>1.7261580000000001</v>
      </c>
      <c r="I110" s="67">
        <f t="shared" si="305"/>
        <v>1.7261580000000001</v>
      </c>
      <c r="J110" s="67">
        <f t="shared" si="305"/>
        <v>1.7261580000000001</v>
      </c>
      <c r="K110" s="67">
        <f t="shared" si="305"/>
        <v>1.7261580000000001</v>
      </c>
      <c r="L110" s="67">
        <f t="shared" si="305"/>
        <v>1.7261580000000001</v>
      </c>
      <c r="M110" s="67">
        <f t="shared" si="305"/>
        <v>1.7261580000000001</v>
      </c>
      <c r="N110" s="67">
        <f t="shared" si="305"/>
        <v>1.7261580000000001</v>
      </c>
      <c r="O110" s="67">
        <f t="shared" si="305"/>
        <v>1.7261580000000001</v>
      </c>
      <c r="P110" s="67">
        <f t="shared" si="305"/>
        <v>1.7261580000000001</v>
      </c>
      <c r="Q110" s="67">
        <f t="shared" si="305"/>
        <v>1.7261580000000001</v>
      </c>
      <c r="R110" s="67">
        <f t="shared" si="305"/>
        <v>1.7261580000000001</v>
      </c>
      <c r="S110" s="67">
        <f t="shared" si="305"/>
        <v>1.7261580000000001</v>
      </c>
      <c r="T110" s="67">
        <f t="shared" si="305"/>
        <v>1.7261580000000001</v>
      </c>
      <c r="U110" s="67">
        <f t="shared" si="305"/>
        <v>1.7261580000000001</v>
      </c>
      <c r="V110" s="67">
        <f t="shared" si="305"/>
        <v>1.7261580000000001</v>
      </c>
      <c r="W110" s="67">
        <f t="shared" si="305"/>
        <v>1.7261580000000001</v>
      </c>
      <c r="X110" s="67">
        <f t="shared" si="307"/>
        <v>1.7261580000000001</v>
      </c>
      <c r="Y110" s="67">
        <f t="shared" si="307"/>
        <v>1.7261580000000001</v>
      </c>
      <c r="Z110" s="67">
        <f t="shared" si="307"/>
        <v>1.7261580000000001</v>
      </c>
      <c r="AA110" s="67"/>
      <c r="AB110" s="67"/>
      <c r="AC110" s="67"/>
      <c r="AD110" s="67"/>
      <c r="AE110" s="67"/>
      <c r="AF110" s="68">
        <f t="shared" si="306"/>
        <v>34.523160000000011</v>
      </c>
    </row>
    <row r="111" spans="1:16384" x14ac:dyDescent="0.3">
      <c r="B111" s="69"/>
      <c r="C111" s="69">
        <v>1</v>
      </c>
      <c r="D111" s="70" t="s">
        <v>2</v>
      </c>
      <c r="E111" s="71"/>
      <c r="F111" s="71">
        <f t="shared" si="305"/>
        <v>1.9438439999999997</v>
      </c>
      <c r="G111" s="71">
        <f t="shared" si="305"/>
        <v>1.9438439999999997</v>
      </c>
      <c r="H111" s="71">
        <f t="shared" si="305"/>
        <v>1.9438439999999997</v>
      </c>
      <c r="I111" s="71">
        <f t="shared" si="305"/>
        <v>1.9438439999999997</v>
      </c>
      <c r="J111" s="71">
        <f t="shared" si="305"/>
        <v>1.9438439999999997</v>
      </c>
      <c r="K111" s="71">
        <f t="shared" si="305"/>
        <v>1.9438439999999997</v>
      </c>
      <c r="L111" s="71">
        <f t="shared" si="305"/>
        <v>1.9438439999999997</v>
      </c>
      <c r="M111" s="71">
        <f t="shared" si="305"/>
        <v>1.9438439999999997</v>
      </c>
      <c r="N111" s="71">
        <f t="shared" si="305"/>
        <v>1.9438439999999997</v>
      </c>
      <c r="O111" s="71">
        <f t="shared" si="305"/>
        <v>1.9438439999999997</v>
      </c>
      <c r="P111" s="71">
        <f t="shared" si="305"/>
        <v>1.9438439999999997</v>
      </c>
      <c r="Q111" s="71">
        <f t="shared" si="305"/>
        <v>1.9438439999999997</v>
      </c>
      <c r="R111" s="71">
        <f t="shared" si="305"/>
        <v>1.9438439999999997</v>
      </c>
      <c r="S111" s="71">
        <f t="shared" si="305"/>
        <v>1.9438439999999997</v>
      </c>
      <c r="T111" s="71">
        <f t="shared" si="305"/>
        <v>1.9438439999999997</v>
      </c>
      <c r="U111" s="71">
        <f t="shared" si="305"/>
        <v>1.9438439999999997</v>
      </c>
      <c r="V111" s="71">
        <f t="shared" si="305"/>
        <v>1.9438439999999997</v>
      </c>
      <c r="W111" s="71">
        <f t="shared" si="305"/>
        <v>1.9438439999999997</v>
      </c>
      <c r="X111" s="71">
        <f t="shared" si="307"/>
        <v>1.9438439999999997</v>
      </c>
      <c r="Y111" s="71">
        <f t="shared" si="307"/>
        <v>1.9438439999999997</v>
      </c>
      <c r="Z111" s="71"/>
      <c r="AA111" s="71"/>
      <c r="AB111" s="71"/>
      <c r="AC111" s="71"/>
      <c r="AD111" s="71"/>
      <c r="AE111" s="71"/>
      <c r="AF111" s="72">
        <f t="shared" si="306"/>
        <v>38.876879999999986</v>
      </c>
    </row>
    <row r="112" spans="1:16384" s="48" customFormat="1" x14ac:dyDescent="0.3">
      <c r="A112"/>
      <c r="B112" s="65"/>
      <c r="C112" s="65"/>
      <c r="D112" s="73" t="s">
        <v>63</v>
      </c>
      <c r="E112" s="68">
        <f>SUM(E105:E111)</f>
        <v>0</v>
      </c>
      <c r="F112" s="68">
        <f t="shared" ref="F112" si="308">SUM(F105:F111)</f>
        <v>1.9438439999999997</v>
      </c>
      <c r="G112" s="68">
        <f t="shared" ref="G112" si="309">SUM(G105:G111)</f>
        <v>3.6700019999999998</v>
      </c>
      <c r="H112" s="68">
        <f t="shared" ref="H112" si="310">SUM(H105:H111)</f>
        <v>6.0829439999999995</v>
      </c>
      <c r="I112" s="68">
        <f t="shared" ref="I112" si="311">SUM(I105:I111)</f>
        <v>6.0829439999999995</v>
      </c>
      <c r="J112" s="68">
        <f t="shared" ref="J112" si="312">SUM(J105:J111)</f>
        <v>12.251736000000001</v>
      </c>
      <c r="K112" s="68">
        <f t="shared" ref="K112" si="313">SUM(K105:K111)</f>
        <v>12.251736000000001</v>
      </c>
      <c r="L112" s="68">
        <f t="shared" ref="L112" si="314">SUM(L105:L111)</f>
        <v>12.251736000000001</v>
      </c>
      <c r="M112" s="68">
        <f t="shared" ref="M112" si="315">SUM(M105:M111)</f>
        <v>12.251736000000001</v>
      </c>
      <c r="N112" s="68">
        <f t="shared" ref="N112" si="316">SUM(N105:N111)</f>
        <v>12.251736000000001</v>
      </c>
      <c r="O112" s="68">
        <f t="shared" ref="O112" si="317">SUM(O105:O111)</f>
        <v>12.251736000000001</v>
      </c>
      <c r="P112" s="68">
        <f t="shared" ref="P112" si="318">SUM(P105:P111)</f>
        <v>12.251736000000001</v>
      </c>
      <c r="Q112" s="68">
        <f t="shared" ref="Q112" si="319">SUM(Q105:Q111)</f>
        <v>12.251736000000001</v>
      </c>
      <c r="R112" s="68">
        <f t="shared" ref="R112" si="320">SUM(R105:R111)</f>
        <v>12.251736000000001</v>
      </c>
      <c r="S112" s="68">
        <f t="shared" ref="S112" si="321">SUM(S105:S111)</f>
        <v>12.251736000000001</v>
      </c>
      <c r="T112" s="68">
        <f t="shared" ref="T112" si="322">SUM(T105:T111)</f>
        <v>12.251736000000001</v>
      </c>
      <c r="U112" s="68">
        <f t="shared" ref="U112" si="323">SUM(U105:U111)</f>
        <v>12.251736000000001</v>
      </c>
      <c r="V112" s="68">
        <f t="shared" ref="V112" si="324">SUM(V105:V111)</f>
        <v>12.251736000000001</v>
      </c>
      <c r="W112" s="68">
        <f t="shared" ref="W112" si="325">SUM(W105:W111)</f>
        <v>12.251736000000001</v>
      </c>
      <c r="X112" s="68">
        <f t="shared" ref="X112" si="326">SUM(X105:X111)</f>
        <v>12.251736000000001</v>
      </c>
      <c r="Y112" s="68">
        <f t="shared" ref="Y112" si="327">SUM(Y105:Y111)</f>
        <v>12.251736000000001</v>
      </c>
      <c r="Z112" s="68">
        <f t="shared" ref="Z112" si="328">SUM(Z105:Z111)</f>
        <v>10.307892000000001</v>
      </c>
      <c r="AA112" s="68">
        <f t="shared" ref="AA112" si="329">SUM(AA105:AA111)</f>
        <v>8.5817340000000009</v>
      </c>
      <c r="AB112" s="68">
        <f t="shared" ref="AB112" si="330">SUM(AB105:AB111)</f>
        <v>6.1687919999999998</v>
      </c>
      <c r="AC112" s="68">
        <f t="shared" ref="AC112" si="331">SUM(AC105:AC111)</f>
        <v>6.1687919999999998</v>
      </c>
      <c r="AD112" s="68">
        <f t="shared" ref="AD112" si="332">SUM(AD105:AD111)</f>
        <v>0</v>
      </c>
      <c r="AE112" s="68">
        <f t="shared" ref="AE112" si="333">SUM(AE105:AE111)</f>
        <v>0</v>
      </c>
      <c r="AF112" s="68">
        <f t="shared" ref="AF112" si="334">SUM(AF105:AF111)</f>
        <v>245.03471999999999</v>
      </c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1:33" x14ac:dyDescent="0.3">
      <c r="A113">
        <v>3</v>
      </c>
      <c r="B113" s="74" t="s">
        <v>21</v>
      </c>
      <c r="C113" s="74">
        <v>7</v>
      </c>
      <c r="D113" s="75" t="s">
        <v>62</v>
      </c>
      <c r="E113" s="76"/>
      <c r="F113" s="76"/>
      <c r="G113" s="76"/>
      <c r="H113" s="76"/>
      <c r="I113" s="76"/>
      <c r="J113" s="76"/>
      <c r="K113" s="76">
        <f t="shared" ref="K113:AD113" si="335">INDEX($C$11:$I$14,$A$113,$C113)</f>
        <v>1.81332</v>
      </c>
      <c r="L113" s="76">
        <f t="shared" si="335"/>
        <v>1.81332</v>
      </c>
      <c r="M113" s="76">
        <f t="shared" si="335"/>
        <v>1.81332</v>
      </c>
      <c r="N113" s="76">
        <f t="shared" si="335"/>
        <v>1.81332</v>
      </c>
      <c r="O113" s="76">
        <f t="shared" si="335"/>
        <v>1.81332</v>
      </c>
      <c r="P113" s="76">
        <f t="shared" si="335"/>
        <v>1.81332</v>
      </c>
      <c r="Q113" s="76">
        <f t="shared" si="335"/>
        <v>1.81332</v>
      </c>
      <c r="R113" s="76">
        <f t="shared" si="335"/>
        <v>1.81332</v>
      </c>
      <c r="S113" s="76">
        <f t="shared" si="335"/>
        <v>1.81332</v>
      </c>
      <c r="T113" s="76">
        <f t="shared" si="335"/>
        <v>1.81332</v>
      </c>
      <c r="U113" s="76">
        <f t="shared" si="335"/>
        <v>1.81332</v>
      </c>
      <c r="V113" s="76">
        <f t="shared" si="335"/>
        <v>1.81332</v>
      </c>
      <c r="W113" s="76">
        <f t="shared" si="335"/>
        <v>1.81332</v>
      </c>
      <c r="X113" s="76">
        <f t="shared" si="335"/>
        <v>1.81332</v>
      </c>
      <c r="Y113" s="76">
        <f t="shared" si="335"/>
        <v>1.81332</v>
      </c>
      <c r="Z113" s="76">
        <f t="shared" si="335"/>
        <v>1.81332</v>
      </c>
      <c r="AA113" s="76">
        <f t="shared" si="335"/>
        <v>1.81332</v>
      </c>
      <c r="AB113" s="76">
        <f t="shared" si="335"/>
        <v>1.81332</v>
      </c>
      <c r="AC113" s="76">
        <f t="shared" si="335"/>
        <v>1.81332</v>
      </c>
      <c r="AD113" s="76">
        <f t="shared" si="335"/>
        <v>1.81332</v>
      </c>
      <c r="AE113" s="76"/>
      <c r="AF113" s="77">
        <f t="shared" si="306"/>
        <v>36.266400000000004</v>
      </c>
    </row>
    <row r="114" spans="1:33" x14ac:dyDescent="0.3">
      <c r="B114" s="74"/>
      <c r="C114" s="74">
        <v>6</v>
      </c>
      <c r="D114" s="75" t="s">
        <v>61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7">
        <f t="shared" si="306"/>
        <v>0</v>
      </c>
    </row>
    <row r="115" spans="1:33" x14ac:dyDescent="0.3">
      <c r="B115" s="74"/>
      <c r="C115" s="74">
        <v>5</v>
      </c>
      <c r="D115" s="75" t="s">
        <v>6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7">
        <f t="shared" si="306"/>
        <v>0</v>
      </c>
    </row>
    <row r="116" spans="1:33" x14ac:dyDescent="0.3">
      <c r="B116" s="74"/>
      <c r="C116" s="74">
        <v>4</v>
      </c>
      <c r="D116" s="75" t="s">
        <v>5</v>
      </c>
      <c r="E116" s="76"/>
      <c r="F116" s="76"/>
      <c r="G116" s="76"/>
      <c r="H116" s="76"/>
      <c r="I116" s="76"/>
      <c r="J116" s="76">
        <f>INDEX($C$11:$I$14,$A$113,$C116)</f>
        <v>0.80591999999999997</v>
      </c>
      <c r="K116" s="76">
        <f t="shared" ref="K116:AC119" si="336">INDEX($C$11:$I$14,$A$113,$C116)</f>
        <v>0.80591999999999997</v>
      </c>
      <c r="L116" s="76">
        <f t="shared" si="336"/>
        <v>0.80591999999999997</v>
      </c>
      <c r="M116" s="76">
        <f t="shared" si="336"/>
        <v>0.80591999999999997</v>
      </c>
      <c r="N116" s="76">
        <f t="shared" si="336"/>
        <v>0.80591999999999997</v>
      </c>
      <c r="O116" s="76">
        <f t="shared" si="336"/>
        <v>0.80591999999999997</v>
      </c>
      <c r="P116" s="76">
        <f t="shared" si="336"/>
        <v>0.80591999999999997</v>
      </c>
      <c r="Q116" s="76">
        <f t="shared" si="336"/>
        <v>0.80591999999999997</v>
      </c>
      <c r="R116" s="76">
        <f t="shared" si="336"/>
        <v>0.80591999999999997</v>
      </c>
      <c r="S116" s="76">
        <f t="shared" si="336"/>
        <v>0.80591999999999997</v>
      </c>
      <c r="T116" s="76">
        <f t="shared" si="336"/>
        <v>0.80591999999999997</v>
      </c>
      <c r="U116" s="76">
        <f t="shared" si="336"/>
        <v>0.80591999999999997</v>
      </c>
      <c r="V116" s="76">
        <f t="shared" si="336"/>
        <v>0.80591999999999997</v>
      </c>
      <c r="W116" s="76">
        <f t="shared" si="336"/>
        <v>0.80591999999999997</v>
      </c>
      <c r="X116" s="76">
        <f t="shared" si="336"/>
        <v>0.80591999999999997</v>
      </c>
      <c r="Y116" s="76">
        <f t="shared" si="336"/>
        <v>0.80591999999999997</v>
      </c>
      <c r="Z116" s="76">
        <f t="shared" si="336"/>
        <v>0.80591999999999997</v>
      </c>
      <c r="AA116" s="76">
        <f t="shared" si="336"/>
        <v>0.80591999999999997</v>
      </c>
      <c r="AB116" s="76">
        <f t="shared" si="336"/>
        <v>0.80591999999999997</v>
      </c>
      <c r="AC116" s="76">
        <f t="shared" si="336"/>
        <v>0.80591999999999997</v>
      </c>
      <c r="AD116" s="76"/>
      <c r="AE116" s="76"/>
      <c r="AF116" s="77">
        <f t="shared" si="306"/>
        <v>16.118400000000005</v>
      </c>
    </row>
    <row r="117" spans="1:33" x14ac:dyDescent="0.3">
      <c r="B117" s="74"/>
      <c r="C117" s="74">
        <v>3</v>
      </c>
      <c r="D117" s="75" t="s">
        <v>4</v>
      </c>
      <c r="E117" s="76"/>
      <c r="F117" s="76"/>
      <c r="G117" s="76"/>
      <c r="H117" s="76">
        <f t="shared" ref="H117:J119" si="337">INDEX($C$11:$I$14,$A$113,$C117)</f>
        <v>0.80591999999999997</v>
      </c>
      <c r="I117" s="76">
        <f t="shared" si="337"/>
        <v>0.80591999999999997</v>
      </c>
      <c r="J117" s="76">
        <f t="shared" si="337"/>
        <v>0.80591999999999997</v>
      </c>
      <c r="K117" s="76">
        <f t="shared" si="336"/>
        <v>0.80591999999999997</v>
      </c>
      <c r="L117" s="76">
        <f t="shared" si="336"/>
        <v>0.80591999999999997</v>
      </c>
      <c r="M117" s="76">
        <f t="shared" si="336"/>
        <v>0.80591999999999997</v>
      </c>
      <c r="N117" s="76">
        <f t="shared" si="336"/>
        <v>0.80591999999999997</v>
      </c>
      <c r="O117" s="76">
        <f t="shared" si="336"/>
        <v>0.80591999999999997</v>
      </c>
      <c r="P117" s="76">
        <f t="shared" si="336"/>
        <v>0.80591999999999997</v>
      </c>
      <c r="Q117" s="76">
        <f t="shared" si="336"/>
        <v>0.80591999999999997</v>
      </c>
      <c r="R117" s="76">
        <f t="shared" si="336"/>
        <v>0.80591999999999997</v>
      </c>
      <c r="S117" s="76">
        <f t="shared" si="336"/>
        <v>0.80591999999999997</v>
      </c>
      <c r="T117" s="76">
        <f t="shared" si="336"/>
        <v>0.80591999999999997</v>
      </c>
      <c r="U117" s="76">
        <f t="shared" si="336"/>
        <v>0.80591999999999997</v>
      </c>
      <c r="V117" s="76">
        <f t="shared" si="336"/>
        <v>0.80591999999999997</v>
      </c>
      <c r="W117" s="76">
        <f t="shared" si="336"/>
        <v>0.80591999999999997</v>
      </c>
      <c r="X117" s="76">
        <f t="shared" si="336"/>
        <v>0.80591999999999997</v>
      </c>
      <c r="Y117" s="76">
        <f t="shared" si="336"/>
        <v>0.80591999999999997</v>
      </c>
      <c r="Z117" s="76">
        <f t="shared" si="336"/>
        <v>0.80591999999999997</v>
      </c>
      <c r="AA117" s="76">
        <f t="shared" si="336"/>
        <v>0.80591999999999997</v>
      </c>
      <c r="AB117" s="76"/>
      <c r="AC117" s="76"/>
      <c r="AD117" s="76"/>
      <c r="AE117" s="76"/>
      <c r="AF117" s="77">
        <f t="shared" si="306"/>
        <v>16.118400000000005</v>
      </c>
    </row>
    <row r="118" spans="1:33" x14ac:dyDescent="0.3">
      <c r="B118" s="74"/>
      <c r="C118" s="74">
        <v>2</v>
      </c>
      <c r="D118" s="75" t="s">
        <v>3</v>
      </c>
      <c r="E118" s="76"/>
      <c r="F118" s="76"/>
      <c r="G118" s="76">
        <f t="shared" ref="G118:G119" si="338">INDEX($C$11:$I$14,$A$113,$C118)</f>
        <v>0.20147999999999999</v>
      </c>
      <c r="H118" s="76">
        <f t="shared" si="337"/>
        <v>0.20147999999999999</v>
      </c>
      <c r="I118" s="76">
        <f t="shared" si="337"/>
        <v>0.20147999999999999</v>
      </c>
      <c r="J118" s="76">
        <f t="shared" si="337"/>
        <v>0.20147999999999999</v>
      </c>
      <c r="K118" s="76">
        <f t="shared" si="336"/>
        <v>0.20147999999999999</v>
      </c>
      <c r="L118" s="76">
        <f t="shared" si="336"/>
        <v>0.20147999999999999</v>
      </c>
      <c r="M118" s="76">
        <f t="shared" si="336"/>
        <v>0.20147999999999999</v>
      </c>
      <c r="N118" s="76">
        <f t="shared" si="336"/>
        <v>0.20147999999999999</v>
      </c>
      <c r="O118" s="76">
        <f t="shared" si="336"/>
        <v>0.20147999999999999</v>
      </c>
      <c r="P118" s="76">
        <f t="shared" si="336"/>
        <v>0.20147999999999999</v>
      </c>
      <c r="Q118" s="76">
        <f t="shared" si="336"/>
        <v>0.20147999999999999</v>
      </c>
      <c r="R118" s="76">
        <f t="shared" si="336"/>
        <v>0.20147999999999999</v>
      </c>
      <c r="S118" s="76">
        <f t="shared" si="336"/>
        <v>0.20147999999999999</v>
      </c>
      <c r="T118" s="76">
        <f t="shared" si="336"/>
        <v>0.20147999999999999</v>
      </c>
      <c r="U118" s="76">
        <f t="shared" si="336"/>
        <v>0.20147999999999999</v>
      </c>
      <c r="V118" s="76">
        <f t="shared" si="336"/>
        <v>0.20147999999999999</v>
      </c>
      <c r="W118" s="76">
        <f t="shared" si="336"/>
        <v>0.20147999999999999</v>
      </c>
      <c r="X118" s="76">
        <f t="shared" si="336"/>
        <v>0.20147999999999999</v>
      </c>
      <c r="Y118" s="76">
        <f t="shared" si="336"/>
        <v>0.20147999999999999</v>
      </c>
      <c r="Z118" s="76">
        <f t="shared" si="336"/>
        <v>0.20147999999999999</v>
      </c>
      <c r="AA118" s="76"/>
      <c r="AB118" s="76"/>
      <c r="AC118" s="76"/>
      <c r="AD118" s="76"/>
      <c r="AE118" s="76"/>
      <c r="AF118" s="77">
        <f t="shared" si="306"/>
        <v>4.0296000000000012</v>
      </c>
    </row>
    <row r="119" spans="1:33" x14ac:dyDescent="0.3">
      <c r="B119" s="78"/>
      <c r="C119" s="78">
        <v>1</v>
      </c>
      <c r="D119" s="79" t="s">
        <v>2</v>
      </c>
      <c r="E119" s="80"/>
      <c r="F119" s="80">
        <f t="shared" ref="F119" si="339">INDEX($C$11:$I$14,$A$113,$C119)</f>
        <v>0.60443999999999998</v>
      </c>
      <c r="G119" s="80">
        <f t="shared" si="338"/>
        <v>0.60443999999999998</v>
      </c>
      <c r="H119" s="80">
        <f t="shared" si="337"/>
        <v>0.60443999999999998</v>
      </c>
      <c r="I119" s="80">
        <f t="shared" si="337"/>
        <v>0.60443999999999998</v>
      </c>
      <c r="J119" s="80">
        <f t="shared" si="337"/>
        <v>0.60443999999999998</v>
      </c>
      <c r="K119" s="80">
        <f t="shared" si="336"/>
        <v>0.60443999999999998</v>
      </c>
      <c r="L119" s="80">
        <f t="shared" si="336"/>
        <v>0.60443999999999998</v>
      </c>
      <c r="M119" s="80">
        <f t="shared" si="336"/>
        <v>0.60443999999999998</v>
      </c>
      <c r="N119" s="80">
        <f t="shared" si="336"/>
        <v>0.60443999999999998</v>
      </c>
      <c r="O119" s="80">
        <f t="shared" si="336"/>
        <v>0.60443999999999998</v>
      </c>
      <c r="P119" s="80">
        <f t="shared" si="336"/>
        <v>0.60443999999999998</v>
      </c>
      <c r="Q119" s="80">
        <f t="shared" si="336"/>
        <v>0.60443999999999998</v>
      </c>
      <c r="R119" s="80">
        <f t="shared" si="336"/>
        <v>0.60443999999999998</v>
      </c>
      <c r="S119" s="80">
        <f t="shared" si="336"/>
        <v>0.60443999999999998</v>
      </c>
      <c r="T119" s="80">
        <f t="shared" si="336"/>
        <v>0.60443999999999998</v>
      </c>
      <c r="U119" s="80">
        <f t="shared" si="336"/>
        <v>0.60443999999999998</v>
      </c>
      <c r="V119" s="80">
        <f t="shared" si="336"/>
        <v>0.60443999999999998</v>
      </c>
      <c r="W119" s="80">
        <f t="shared" si="336"/>
        <v>0.60443999999999998</v>
      </c>
      <c r="X119" s="80">
        <f t="shared" si="336"/>
        <v>0.60443999999999998</v>
      </c>
      <c r="Y119" s="80">
        <f t="shared" si="336"/>
        <v>0.60443999999999998</v>
      </c>
      <c r="Z119" s="80"/>
      <c r="AA119" s="80"/>
      <c r="AB119" s="80"/>
      <c r="AC119" s="80"/>
      <c r="AD119" s="80"/>
      <c r="AE119" s="80"/>
      <c r="AF119" s="81">
        <f t="shared" si="306"/>
        <v>12.088800000000003</v>
      </c>
    </row>
    <row r="120" spans="1:33" s="48" customFormat="1" x14ac:dyDescent="0.3">
      <c r="A120"/>
      <c r="B120" s="74"/>
      <c r="C120" s="74"/>
      <c r="D120" s="82" t="s">
        <v>63</v>
      </c>
      <c r="E120" s="77">
        <f>SUM(E113:E119)</f>
        <v>0</v>
      </c>
      <c r="F120" s="77">
        <f t="shared" ref="F120" si="340">SUM(F113:F119)</f>
        <v>0.60443999999999998</v>
      </c>
      <c r="G120" s="77">
        <f t="shared" ref="G120" si="341">SUM(G113:G119)</f>
        <v>0.80591999999999997</v>
      </c>
      <c r="H120" s="77">
        <f t="shared" ref="H120" si="342">SUM(H113:H119)</f>
        <v>1.6118399999999999</v>
      </c>
      <c r="I120" s="77">
        <f t="shared" ref="I120" si="343">SUM(I113:I119)</f>
        <v>1.6118399999999999</v>
      </c>
      <c r="J120" s="77">
        <f t="shared" ref="J120" si="344">SUM(J113:J119)</f>
        <v>2.4177599999999999</v>
      </c>
      <c r="K120" s="77">
        <f t="shared" ref="K120" si="345">SUM(K113:K119)</f>
        <v>4.2310800000000004</v>
      </c>
      <c r="L120" s="77">
        <f t="shared" ref="L120" si="346">SUM(L113:L119)</f>
        <v>4.2310800000000004</v>
      </c>
      <c r="M120" s="77">
        <f t="shared" ref="M120" si="347">SUM(M113:M119)</f>
        <v>4.2310800000000004</v>
      </c>
      <c r="N120" s="77">
        <f t="shared" ref="N120" si="348">SUM(N113:N119)</f>
        <v>4.2310800000000004</v>
      </c>
      <c r="O120" s="77">
        <f t="shared" ref="O120" si="349">SUM(O113:O119)</f>
        <v>4.2310800000000004</v>
      </c>
      <c r="P120" s="77">
        <f t="shared" ref="P120" si="350">SUM(P113:P119)</f>
        <v>4.2310800000000004</v>
      </c>
      <c r="Q120" s="77">
        <f t="shared" ref="Q120" si="351">SUM(Q113:Q119)</f>
        <v>4.2310800000000004</v>
      </c>
      <c r="R120" s="77">
        <f t="shared" ref="R120" si="352">SUM(R113:R119)</f>
        <v>4.2310800000000004</v>
      </c>
      <c r="S120" s="77">
        <f t="shared" ref="S120" si="353">SUM(S113:S119)</f>
        <v>4.2310800000000004</v>
      </c>
      <c r="T120" s="77">
        <f t="shared" ref="T120" si="354">SUM(T113:T119)</f>
        <v>4.2310800000000004</v>
      </c>
      <c r="U120" s="77">
        <f t="shared" ref="U120" si="355">SUM(U113:U119)</f>
        <v>4.2310800000000004</v>
      </c>
      <c r="V120" s="77">
        <f t="shared" ref="V120" si="356">SUM(V113:V119)</f>
        <v>4.2310800000000004</v>
      </c>
      <c r="W120" s="77">
        <f t="shared" ref="W120" si="357">SUM(W113:W119)</f>
        <v>4.2310800000000004</v>
      </c>
      <c r="X120" s="77">
        <f t="shared" ref="X120" si="358">SUM(X113:X119)</f>
        <v>4.2310800000000004</v>
      </c>
      <c r="Y120" s="77">
        <f t="shared" ref="Y120" si="359">SUM(Y113:Y119)</f>
        <v>4.2310800000000004</v>
      </c>
      <c r="Z120" s="77">
        <f t="shared" ref="Z120" si="360">SUM(Z113:Z119)</f>
        <v>3.6266400000000001</v>
      </c>
      <c r="AA120" s="77">
        <f t="shared" ref="AA120" si="361">SUM(AA113:AA119)</f>
        <v>3.42516</v>
      </c>
      <c r="AB120" s="77">
        <f t="shared" ref="AB120" si="362">SUM(AB113:AB119)</f>
        <v>2.61924</v>
      </c>
      <c r="AC120" s="77">
        <f t="shared" ref="AC120" si="363">SUM(AC113:AC119)</f>
        <v>2.61924</v>
      </c>
      <c r="AD120" s="77">
        <f t="shared" ref="AD120" si="364">SUM(AD113:AD119)</f>
        <v>1.81332</v>
      </c>
      <c r="AE120" s="77">
        <f t="shared" ref="AE120" si="365">SUM(AE113:AE119)</f>
        <v>0</v>
      </c>
      <c r="AF120" s="77">
        <f t="shared" ref="AF120" si="366">SUM(AF113:AF119)</f>
        <v>84.621600000000029</v>
      </c>
      <c r="AG120"/>
    </row>
    <row r="121" spans="1:33" x14ac:dyDescent="0.3">
      <c r="B121" s="48" t="s">
        <v>63</v>
      </c>
      <c r="C121" s="48"/>
      <c r="D121" s="49"/>
      <c r="E121" s="50">
        <f>E104+E112+E120</f>
        <v>0</v>
      </c>
      <c r="F121" s="50">
        <f t="shared" ref="F121:AF121" si="367">F104+F112+F120</f>
        <v>3.9323639999999993</v>
      </c>
      <c r="G121" s="50">
        <f t="shared" si="367"/>
        <v>6.7732320000000001</v>
      </c>
      <c r="H121" s="50">
        <f t="shared" si="367"/>
        <v>10.944744</v>
      </c>
      <c r="I121" s="50">
        <f t="shared" si="367"/>
        <v>10.944744</v>
      </c>
      <c r="J121" s="50">
        <f t="shared" si="367"/>
        <v>20.838726000000001</v>
      </c>
      <c r="K121" s="50">
        <f t="shared" si="367"/>
        <v>22.652045999999999</v>
      </c>
      <c r="L121" s="50">
        <f t="shared" si="367"/>
        <v>22.652045999999999</v>
      </c>
      <c r="M121" s="50">
        <f t="shared" si="367"/>
        <v>22.652045999999999</v>
      </c>
      <c r="N121" s="50">
        <f t="shared" si="367"/>
        <v>22.652045999999999</v>
      </c>
      <c r="O121" s="50">
        <f t="shared" si="367"/>
        <v>22.652045999999999</v>
      </c>
      <c r="P121" s="50">
        <f t="shared" si="367"/>
        <v>22.652045999999999</v>
      </c>
      <c r="Q121" s="50">
        <f t="shared" si="367"/>
        <v>22.652045999999999</v>
      </c>
      <c r="R121" s="50">
        <f t="shared" si="367"/>
        <v>22.652045999999999</v>
      </c>
      <c r="S121" s="50">
        <f t="shared" si="367"/>
        <v>22.652045999999999</v>
      </c>
      <c r="T121" s="50">
        <f t="shared" si="367"/>
        <v>22.652045999999999</v>
      </c>
      <c r="U121" s="50">
        <f t="shared" si="367"/>
        <v>22.652045999999999</v>
      </c>
      <c r="V121" s="50">
        <f t="shared" si="367"/>
        <v>22.652045999999999</v>
      </c>
      <c r="W121" s="50">
        <f t="shared" si="367"/>
        <v>22.652045999999999</v>
      </c>
      <c r="X121" s="50">
        <f t="shared" si="367"/>
        <v>22.652045999999999</v>
      </c>
      <c r="Y121" s="50">
        <f t="shared" si="367"/>
        <v>22.652045999999999</v>
      </c>
      <c r="Z121" s="50">
        <f t="shared" si="367"/>
        <v>18.719681999999999</v>
      </c>
      <c r="AA121" s="50">
        <f t="shared" si="367"/>
        <v>15.878814</v>
      </c>
      <c r="AB121" s="50">
        <f t="shared" si="367"/>
        <v>11.707302</v>
      </c>
      <c r="AC121" s="50">
        <f t="shared" si="367"/>
        <v>11.707302</v>
      </c>
      <c r="AD121" s="50">
        <f t="shared" si="367"/>
        <v>1.81332</v>
      </c>
      <c r="AE121" s="50">
        <f t="shared" si="367"/>
        <v>0</v>
      </c>
      <c r="AF121" s="50">
        <f t="shared" si="367"/>
        <v>453.04092000000003</v>
      </c>
    </row>
    <row r="122" spans="1:33" x14ac:dyDescent="0.3">
      <c r="D122" s="44"/>
    </row>
    <row r="123" spans="1:33" x14ac:dyDescent="0.3">
      <c r="D123" s="42"/>
    </row>
    <row r="125" spans="1:33" ht="25.8" x14ac:dyDescent="0.5">
      <c r="B125" s="55" t="s">
        <v>79</v>
      </c>
    </row>
    <row r="126" spans="1:33" x14ac:dyDescent="0.3">
      <c r="B126" s="46"/>
      <c r="E126" s="52">
        <v>2014</v>
      </c>
      <c r="F126" s="52">
        <f>E126+1</f>
        <v>2015</v>
      </c>
      <c r="G126" s="52">
        <f t="shared" ref="G126" si="368">F126+1</f>
        <v>2016</v>
      </c>
      <c r="H126" s="52">
        <f t="shared" ref="H126" si="369">G126+1</f>
        <v>2017</v>
      </c>
      <c r="I126" s="52">
        <f t="shared" ref="I126" si="370">H126+1</f>
        <v>2018</v>
      </c>
      <c r="J126" s="52">
        <f t="shared" ref="J126" si="371">I126+1</f>
        <v>2019</v>
      </c>
      <c r="K126" s="52">
        <f t="shared" ref="K126" si="372">J126+1</f>
        <v>2020</v>
      </c>
      <c r="L126" s="52">
        <f t="shared" ref="L126" si="373">K126+1</f>
        <v>2021</v>
      </c>
      <c r="M126" s="52">
        <f t="shared" ref="M126" si="374">L126+1</f>
        <v>2022</v>
      </c>
      <c r="N126" s="52">
        <f t="shared" ref="N126" si="375">M126+1</f>
        <v>2023</v>
      </c>
      <c r="O126" s="52">
        <f t="shared" ref="O126" si="376">N126+1</f>
        <v>2024</v>
      </c>
      <c r="P126" s="52">
        <f t="shared" ref="P126" si="377">O126+1</f>
        <v>2025</v>
      </c>
      <c r="Q126" s="52">
        <f t="shared" ref="Q126" si="378">P126+1</f>
        <v>2026</v>
      </c>
      <c r="R126" s="52">
        <f t="shared" ref="R126" si="379">Q126+1</f>
        <v>2027</v>
      </c>
      <c r="S126" s="52">
        <f t="shared" ref="S126" si="380">R126+1</f>
        <v>2028</v>
      </c>
      <c r="T126" s="52">
        <f t="shared" ref="T126" si="381">S126+1</f>
        <v>2029</v>
      </c>
      <c r="U126" s="52">
        <f t="shared" ref="U126" si="382">T126+1</f>
        <v>2030</v>
      </c>
      <c r="V126" s="52">
        <f t="shared" ref="V126" si="383">U126+1</f>
        <v>2031</v>
      </c>
      <c r="W126" s="52">
        <f t="shared" ref="W126" si="384">V126+1</f>
        <v>2032</v>
      </c>
      <c r="X126" s="52">
        <f t="shared" ref="X126" si="385">W126+1</f>
        <v>2033</v>
      </c>
      <c r="Y126" s="52">
        <f t="shared" ref="Y126" si="386">X126+1</f>
        <v>2034</v>
      </c>
      <c r="Z126" s="52">
        <f t="shared" ref="Z126" si="387">Y126+1</f>
        <v>2035</v>
      </c>
      <c r="AA126" s="52">
        <f t="shared" ref="AA126" si="388">Z126+1</f>
        <v>2036</v>
      </c>
      <c r="AB126" s="52">
        <f t="shared" ref="AB126" si="389">AA126+1</f>
        <v>2037</v>
      </c>
      <c r="AC126" s="52">
        <f t="shared" ref="AC126" si="390">AB126+1</f>
        <v>2038</v>
      </c>
      <c r="AD126" s="52">
        <f t="shared" ref="AD126" si="391">AC126+1</f>
        <v>2039</v>
      </c>
      <c r="AE126" s="52">
        <f t="shared" ref="AE126" si="392">AD126+1</f>
        <v>2040</v>
      </c>
      <c r="AF126" s="48"/>
      <c r="AG126" s="48"/>
    </row>
    <row r="127" spans="1:33" x14ac:dyDescent="0.3">
      <c r="D127" s="53" t="s">
        <v>47</v>
      </c>
      <c r="E127" s="51">
        <f>(1+$C$29)^(E126-$C$28)</f>
        <v>0.88999644001423983</v>
      </c>
      <c r="F127" s="51">
        <f>(1+$C$29)^(F126-$C$28)</f>
        <v>0.94339622641509424</v>
      </c>
      <c r="G127" s="51">
        <f>(1+$C$29)^(G126-$C$28)</f>
        <v>1</v>
      </c>
      <c r="H127" s="51">
        <f>(1+$C$29)^(H126-$C$28)</f>
        <v>1.06</v>
      </c>
      <c r="I127" s="51">
        <f>(1+$C$29)^(I126-$C$28)</f>
        <v>1.1236000000000002</v>
      </c>
      <c r="J127" s="51">
        <f t="shared" ref="J127:AE127" si="393">(1+$C$29)^(J126-$C$28)</f>
        <v>1.1910160000000003</v>
      </c>
      <c r="K127" s="51">
        <f t="shared" si="393"/>
        <v>1.2624769600000003</v>
      </c>
      <c r="L127" s="51">
        <f t="shared" si="393"/>
        <v>1.3382255776000005</v>
      </c>
      <c r="M127" s="51">
        <f t="shared" si="393"/>
        <v>1.4185191122560006</v>
      </c>
      <c r="N127" s="51">
        <f t="shared" si="393"/>
        <v>1.5036302589913608</v>
      </c>
      <c r="O127" s="51">
        <f t="shared" si="393"/>
        <v>1.5938480745308423</v>
      </c>
      <c r="P127" s="51">
        <f t="shared" si="393"/>
        <v>1.6894789590026928</v>
      </c>
      <c r="Q127" s="51">
        <f t="shared" si="393"/>
        <v>1.7908476965428546</v>
      </c>
      <c r="R127" s="51">
        <f t="shared" si="393"/>
        <v>1.8982985583354262</v>
      </c>
      <c r="S127" s="51">
        <f t="shared" si="393"/>
        <v>2.0121964718355518</v>
      </c>
      <c r="T127" s="51">
        <f t="shared" si="393"/>
        <v>2.1329282601456852</v>
      </c>
      <c r="U127" s="51">
        <f t="shared" si="393"/>
        <v>2.2609039557544262</v>
      </c>
      <c r="V127" s="51">
        <f t="shared" si="393"/>
        <v>2.3965581930996924</v>
      </c>
      <c r="W127" s="51">
        <f t="shared" si="393"/>
        <v>2.5403516846856733</v>
      </c>
      <c r="X127" s="51">
        <f t="shared" si="393"/>
        <v>2.692772785766814</v>
      </c>
      <c r="Y127" s="51">
        <f t="shared" si="393"/>
        <v>2.8543391529128228</v>
      </c>
      <c r="Z127" s="51">
        <f t="shared" si="393"/>
        <v>3.0255995020875925</v>
      </c>
      <c r="AA127" s="51">
        <f t="shared" si="393"/>
        <v>3.207135472212848</v>
      </c>
      <c r="AB127" s="51">
        <f t="shared" si="393"/>
        <v>3.3995636005456196</v>
      </c>
      <c r="AC127" s="51">
        <f t="shared" si="393"/>
        <v>3.6035374165783569</v>
      </c>
      <c r="AD127" s="51">
        <f t="shared" si="393"/>
        <v>3.8197496615730588</v>
      </c>
      <c r="AE127" s="51">
        <f t="shared" si="393"/>
        <v>4.0489346412674418</v>
      </c>
      <c r="AF127" s="48"/>
      <c r="AG127" s="48"/>
    </row>
    <row r="128" spans="1:33" x14ac:dyDescent="0.3">
      <c r="A128">
        <v>1</v>
      </c>
      <c r="B128" s="56" t="s">
        <v>12</v>
      </c>
      <c r="C128" s="56"/>
      <c r="D128" s="57" t="s">
        <v>80</v>
      </c>
      <c r="E128" s="58"/>
      <c r="F128" s="57">
        <f>F43/F$104</f>
        <v>3.4427534729421514</v>
      </c>
      <c r="G128" s="57">
        <f t="shared" ref="G128:AC128" si="394">G43/G104</f>
        <v>3.0638394808242277</v>
      </c>
      <c r="H128" s="57">
        <f t="shared" si="394"/>
        <v>2.6577928021978026</v>
      </c>
      <c r="I128" s="57">
        <f t="shared" si="394"/>
        <v>2.817260370329671</v>
      </c>
      <c r="J128" s="57">
        <f t="shared" si="394"/>
        <v>2.0210590353256421</v>
      </c>
      <c r="K128" s="57">
        <f t="shared" si="394"/>
        <v>2.1423225774451806</v>
      </c>
      <c r="L128" s="57">
        <f t="shared" si="394"/>
        <v>2.2708619320918917</v>
      </c>
      <c r="M128" s="57">
        <f t="shared" si="394"/>
        <v>2.4071136480174058</v>
      </c>
      <c r="N128" s="57">
        <f t="shared" si="394"/>
        <v>2.5515404668984498</v>
      </c>
      <c r="O128" s="57">
        <f t="shared" si="394"/>
        <v>2.7046328949123564</v>
      </c>
      <c r="P128" s="57">
        <f t="shared" si="394"/>
        <v>2.8669108686070985</v>
      </c>
      <c r="Q128" s="57">
        <f t="shared" si="394"/>
        <v>3.0389255207235246</v>
      </c>
      <c r="R128" s="57">
        <f t="shared" si="394"/>
        <v>3.2212610519669367</v>
      </c>
      <c r="S128" s="57">
        <f t="shared" si="394"/>
        <v>3.414536715084953</v>
      </c>
      <c r="T128" s="57">
        <f t="shared" si="394"/>
        <v>3.6194089179900506</v>
      </c>
      <c r="U128" s="57">
        <f t="shared" si="394"/>
        <v>3.8365734530694535</v>
      </c>
      <c r="V128" s="57">
        <f t="shared" si="394"/>
        <v>4.0667678602536217</v>
      </c>
      <c r="W128" s="57">
        <f t="shared" si="394"/>
        <v>4.3107739318688374</v>
      </c>
      <c r="X128" s="57">
        <f t="shared" si="394"/>
        <v>4.5694203677809684</v>
      </c>
      <c r="Y128" s="57">
        <f t="shared" si="394"/>
        <v>4.8435855898478266</v>
      </c>
      <c r="Z128" s="57">
        <f t="shared" si="394"/>
        <v>3.425580464429447</v>
      </c>
      <c r="AA128" s="57">
        <f t="shared" si="394"/>
        <v>2.8411744930621685</v>
      </c>
      <c r="AB128" s="57">
        <f t="shared" si="394"/>
        <v>2.7015796527761311</v>
      </c>
      <c r="AC128" s="57">
        <f t="shared" si="394"/>
        <v>2.8636744319426986</v>
      </c>
      <c r="AD128" s="58"/>
      <c r="AE128" s="58"/>
      <c r="AF128" s="48"/>
      <c r="AG128" s="48"/>
    </row>
    <row r="129" spans="1:33" x14ac:dyDescent="0.3">
      <c r="B129" s="56"/>
      <c r="C129" s="56"/>
      <c r="D129" s="57" t="s">
        <v>83</v>
      </c>
      <c r="E129" s="58"/>
      <c r="F129" s="57">
        <f t="shared" ref="F129:AC129" si="395">F74/F$104</f>
        <v>3.6493186813186806</v>
      </c>
      <c r="G129" s="57">
        <f t="shared" si="395"/>
        <v>3.0638394808242277</v>
      </c>
      <c r="H129" s="57">
        <f t="shared" si="395"/>
        <v>2.5073517001866055</v>
      </c>
      <c r="I129" s="57">
        <f t="shared" si="395"/>
        <v>2.5073517001866055</v>
      </c>
      <c r="J129" s="57">
        <f t="shared" si="395"/>
        <v>1.6969201382060708</v>
      </c>
      <c r="K129" s="57">
        <f t="shared" si="395"/>
        <v>1.6969201382060708</v>
      </c>
      <c r="L129" s="57">
        <f t="shared" si="395"/>
        <v>1.6969201382060708</v>
      </c>
      <c r="M129" s="57">
        <f t="shared" si="395"/>
        <v>1.6969201382060708</v>
      </c>
      <c r="N129" s="57">
        <f t="shared" si="395"/>
        <v>1.6969201382060708</v>
      </c>
      <c r="O129" s="57">
        <f t="shared" si="395"/>
        <v>1.6969201382060708</v>
      </c>
      <c r="P129" s="57">
        <f t="shared" si="395"/>
        <v>1.6969201382060708</v>
      </c>
      <c r="Q129" s="57">
        <f t="shared" si="395"/>
        <v>1.6969201382060708</v>
      </c>
      <c r="R129" s="57">
        <f t="shared" si="395"/>
        <v>1.6969201382060708</v>
      </c>
      <c r="S129" s="57">
        <f t="shared" si="395"/>
        <v>1.6969201382060708</v>
      </c>
      <c r="T129" s="57">
        <f t="shared" si="395"/>
        <v>1.6969201382060708</v>
      </c>
      <c r="U129" s="57">
        <f t="shared" si="395"/>
        <v>1.6969201382060708</v>
      </c>
      <c r="V129" s="57">
        <f t="shared" si="395"/>
        <v>1.6969201382060708</v>
      </c>
      <c r="W129" s="57">
        <f t="shared" si="395"/>
        <v>1.6969201382060708</v>
      </c>
      <c r="X129" s="57">
        <f t="shared" si="395"/>
        <v>1.6969201382060708</v>
      </c>
      <c r="Y129" s="57">
        <f t="shared" si="395"/>
        <v>1.6969201382060708</v>
      </c>
      <c r="Z129" s="57">
        <f t="shared" si="395"/>
        <v>1.1321989120059934</v>
      </c>
      <c r="AA129" s="57">
        <f t="shared" si="395"/>
        <v>0.88589163684495831</v>
      </c>
      <c r="AB129" s="57">
        <f t="shared" si="395"/>
        <v>0.79468425074987148</v>
      </c>
      <c r="AC129" s="57">
        <f t="shared" si="395"/>
        <v>0.79468425074987148</v>
      </c>
      <c r="AD129" s="58"/>
      <c r="AE129" s="58"/>
      <c r="AF129" s="48"/>
      <c r="AG129" s="48"/>
    </row>
    <row r="130" spans="1:33" x14ac:dyDescent="0.3">
      <c r="A130">
        <v>2</v>
      </c>
      <c r="B130" s="65" t="s">
        <v>20</v>
      </c>
      <c r="C130" s="65"/>
      <c r="D130" s="66" t="s">
        <v>80</v>
      </c>
      <c r="E130" s="67"/>
      <c r="F130" s="66">
        <f t="shared" ref="F130:AC130" si="396">F51/F$112</f>
        <v>1.4271511507360564</v>
      </c>
      <c r="G130" s="66">
        <f t="shared" si="396"/>
        <v>1.3593038365143628</v>
      </c>
      <c r="H130" s="66">
        <f t="shared" si="396"/>
        <v>1.2342539568193904</v>
      </c>
      <c r="I130" s="66">
        <f t="shared" si="396"/>
        <v>1.3083091942285541</v>
      </c>
      <c r="J130" s="66">
        <f t="shared" si="396"/>
        <v>1.1103771365436643</v>
      </c>
      <c r="K130" s="66">
        <f t="shared" si="396"/>
        <v>1.176999764736284</v>
      </c>
      <c r="L130" s="66">
        <f t="shared" si="396"/>
        <v>1.2476197506204614</v>
      </c>
      <c r="M130" s="66">
        <f t="shared" si="396"/>
        <v>1.3224769356576891</v>
      </c>
      <c r="N130" s="66">
        <f t="shared" si="396"/>
        <v>1.4018255517971507</v>
      </c>
      <c r="O130" s="66">
        <f t="shared" si="396"/>
        <v>1.4859350849049797</v>
      </c>
      <c r="P130" s="66">
        <f t="shared" si="396"/>
        <v>1.5750911899992786</v>
      </c>
      <c r="Q130" s="66">
        <f t="shared" si="396"/>
        <v>1.6695966613992352</v>
      </c>
      <c r="R130" s="66">
        <f t="shared" si="396"/>
        <v>1.7697724610831898</v>
      </c>
      <c r="S130" s="66">
        <f t="shared" si="396"/>
        <v>1.8759588087481809</v>
      </c>
      <c r="T130" s="66">
        <f t="shared" si="396"/>
        <v>1.9885163372730725</v>
      </c>
      <c r="U130" s="66">
        <f t="shared" si="396"/>
        <v>2.1078273175094564</v>
      </c>
      <c r="V130" s="66">
        <f t="shared" si="396"/>
        <v>2.2342969565600246</v>
      </c>
      <c r="W130" s="66">
        <f t="shared" si="396"/>
        <v>2.3683547739536253</v>
      </c>
      <c r="X130" s="66">
        <f t="shared" si="396"/>
        <v>2.510456060390843</v>
      </c>
      <c r="Y130" s="66">
        <f t="shared" si="396"/>
        <v>2.6610834240142931</v>
      </c>
      <c r="Z130" s="66">
        <f t="shared" si="396"/>
        <v>2.4895449719068417</v>
      </c>
      <c r="AA130" s="66">
        <f t="shared" si="396"/>
        <v>2.4043322330416155</v>
      </c>
      <c r="AB130" s="66">
        <f t="shared" si="396"/>
        <v>2.3913467150491949</v>
      </c>
      <c r="AC130" s="66">
        <f t="shared" si="396"/>
        <v>2.5348275179521469</v>
      </c>
      <c r="AD130" s="67"/>
      <c r="AE130" s="67"/>
      <c r="AF130" s="48"/>
      <c r="AG130" s="48"/>
    </row>
    <row r="131" spans="1:33" x14ac:dyDescent="0.3">
      <c r="B131" s="65"/>
      <c r="C131" s="65"/>
      <c r="D131" s="66" t="s">
        <v>83</v>
      </c>
      <c r="E131" s="67"/>
      <c r="F131" s="66">
        <f t="shared" ref="F131:AC131" si="397">F82/F$112</f>
        <v>1.5127802197802198</v>
      </c>
      <c r="G131" s="66">
        <f t="shared" si="397"/>
        <v>1.3593038365143628</v>
      </c>
      <c r="H131" s="66">
        <f t="shared" si="397"/>
        <v>1.1643905253013116</v>
      </c>
      <c r="I131" s="66">
        <f t="shared" si="397"/>
        <v>1.1643905253013116</v>
      </c>
      <c r="J131" s="66">
        <f t="shared" si="397"/>
        <v>0.93229405528025155</v>
      </c>
      <c r="K131" s="66">
        <f t="shared" si="397"/>
        <v>0.93229405528025155</v>
      </c>
      <c r="L131" s="66">
        <f t="shared" si="397"/>
        <v>0.93229405528025155</v>
      </c>
      <c r="M131" s="66">
        <f t="shared" si="397"/>
        <v>0.93229405528025155</v>
      </c>
      <c r="N131" s="66">
        <f t="shared" si="397"/>
        <v>0.93229405528025155</v>
      </c>
      <c r="O131" s="66">
        <f t="shared" si="397"/>
        <v>0.93229405528025155</v>
      </c>
      <c r="P131" s="66">
        <f t="shared" si="397"/>
        <v>0.93229405528025155</v>
      </c>
      <c r="Q131" s="66">
        <f t="shared" si="397"/>
        <v>0.93229405528025155</v>
      </c>
      <c r="R131" s="66">
        <f t="shared" si="397"/>
        <v>0.93229405528025155</v>
      </c>
      <c r="S131" s="66">
        <f t="shared" si="397"/>
        <v>0.93229405528025155</v>
      </c>
      <c r="T131" s="66">
        <f t="shared" si="397"/>
        <v>0.93229405528025155</v>
      </c>
      <c r="U131" s="66">
        <f t="shared" si="397"/>
        <v>0.93229405528025155</v>
      </c>
      <c r="V131" s="66">
        <f t="shared" si="397"/>
        <v>0.93229405528025155</v>
      </c>
      <c r="W131" s="66">
        <f t="shared" si="397"/>
        <v>0.93229405528025155</v>
      </c>
      <c r="X131" s="66">
        <f t="shared" si="397"/>
        <v>0.93229405528025155</v>
      </c>
      <c r="Y131" s="66">
        <f t="shared" si="397"/>
        <v>0.93229405528025155</v>
      </c>
      <c r="Z131" s="66">
        <f t="shared" si="397"/>
        <v>0.82282700343819937</v>
      </c>
      <c r="AA131" s="66">
        <f t="shared" si="397"/>
        <v>0.74968215526694992</v>
      </c>
      <c r="AB131" s="66">
        <f t="shared" si="397"/>
        <v>0.70342755601495188</v>
      </c>
      <c r="AC131" s="66">
        <f t="shared" si="397"/>
        <v>0.70342755601495188</v>
      </c>
      <c r="AD131" s="67"/>
      <c r="AE131" s="67"/>
      <c r="AF131" s="48"/>
      <c r="AG131" s="48"/>
    </row>
    <row r="132" spans="1:33" x14ac:dyDescent="0.3">
      <c r="A132">
        <v>3</v>
      </c>
      <c r="B132" s="74" t="s">
        <v>21</v>
      </c>
      <c r="C132" s="74"/>
      <c r="D132" s="75" t="s">
        <v>80</v>
      </c>
      <c r="E132" s="76"/>
      <c r="F132" s="75">
        <f t="shared" ref="F132:AC132" si="398">F59/F$120</f>
        <v>3.3490566037735845</v>
      </c>
      <c r="G132" s="75">
        <f t="shared" si="398"/>
        <v>3.4925000000000002</v>
      </c>
      <c r="H132" s="75">
        <f t="shared" si="398"/>
        <v>3.4999397999999995</v>
      </c>
      <c r="I132" s="75">
        <f t="shared" si="398"/>
        <v>3.7099361880000008</v>
      </c>
      <c r="J132" s="75">
        <f t="shared" si="398"/>
        <v>3.7736389147200007</v>
      </c>
      <c r="K132" s="75">
        <f t="shared" si="398"/>
        <v>3.3759860316589716</v>
      </c>
      <c r="L132" s="75">
        <f t="shared" si="398"/>
        <v>3.5785451935585115</v>
      </c>
      <c r="M132" s="75">
        <f t="shared" si="398"/>
        <v>3.7932579051720214</v>
      </c>
      <c r="N132" s="75">
        <f t="shared" si="398"/>
        <v>4.0208533794823431</v>
      </c>
      <c r="O132" s="75">
        <f t="shared" si="398"/>
        <v>4.2621045822512835</v>
      </c>
      <c r="P132" s="75">
        <f t="shared" si="398"/>
        <v>4.5178308571863601</v>
      </c>
      <c r="Q132" s="75">
        <f t="shared" si="398"/>
        <v>4.7889007086175424</v>
      </c>
      <c r="R132" s="75">
        <f t="shared" si="398"/>
        <v>5.0762347511345958</v>
      </c>
      <c r="S132" s="75">
        <f t="shared" si="398"/>
        <v>5.3808088362026716</v>
      </c>
      <c r="T132" s="75">
        <f t="shared" si="398"/>
        <v>5.7036573663748324</v>
      </c>
      <c r="U132" s="75">
        <f t="shared" si="398"/>
        <v>6.0458768083573222</v>
      </c>
      <c r="V132" s="75">
        <f t="shared" si="398"/>
        <v>6.4086294168587647</v>
      </c>
      <c r="W132" s="75">
        <f t="shared" si="398"/>
        <v>6.7931471818702889</v>
      </c>
      <c r="X132" s="75">
        <f t="shared" si="398"/>
        <v>7.2007360127825057</v>
      </c>
      <c r="Y132" s="75">
        <f t="shared" si="398"/>
        <v>7.6327801735494569</v>
      </c>
      <c r="Z132" s="75">
        <f t="shared" si="398"/>
        <v>7.6490584425543364</v>
      </c>
      <c r="AA132" s="75">
        <f t="shared" si="398"/>
        <v>7.9586085480111812</v>
      </c>
      <c r="AB132" s="75">
        <f t="shared" si="398"/>
        <v>7.7775216053282694</v>
      </c>
      <c r="AC132" s="75">
        <f t="shared" si="398"/>
        <v>8.2441729016479659</v>
      </c>
      <c r="AD132" s="76"/>
      <c r="AE132" s="76"/>
      <c r="AF132" s="48"/>
      <c r="AG132" s="48"/>
    </row>
    <row r="133" spans="1:33" x14ac:dyDescent="0.3">
      <c r="B133" s="74"/>
      <c r="C133" s="74"/>
      <c r="D133" s="75" t="s">
        <v>83</v>
      </c>
      <c r="E133" s="76"/>
      <c r="F133" s="75">
        <f t="shared" ref="F133:AC133" si="399">F90/F$120</f>
        <v>3.5500000000000003</v>
      </c>
      <c r="G133" s="75">
        <f t="shared" si="399"/>
        <v>3.4925000000000002</v>
      </c>
      <c r="H133" s="75">
        <f t="shared" si="399"/>
        <v>3.3018299999999998</v>
      </c>
      <c r="I133" s="75">
        <f t="shared" si="399"/>
        <v>3.3018299999999998</v>
      </c>
      <c r="J133" s="75">
        <f t="shared" si="399"/>
        <v>3.1684199999999998</v>
      </c>
      <c r="K133" s="75">
        <f t="shared" si="399"/>
        <v>2.6740971428571427</v>
      </c>
      <c r="L133" s="75">
        <f t="shared" si="399"/>
        <v>2.6740971428571427</v>
      </c>
      <c r="M133" s="75">
        <f t="shared" si="399"/>
        <v>2.6740971428571427</v>
      </c>
      <c r="N133" s="75">
        <f t="shared" si="399"/>
        <v>2.6740971428571427</v>
      </c>
      <c r="O133" s="75">
        <f t="shared" si="399"/>
        <v>2.6740971428571427</v>
      </c>
      <c r="P133" s="75">
        <f t="shared" si="399"/>
        <v>2.6740971428571427</v>
      </c>
      <c r="Q133" s="75">
        <f t="shared" si="399"/>
        <v>2.6740971428571427</v>
      </c>
      <c r="R133" s="75">
        <f t="shared" si="399"/>
        <v>2.6740971428571427</v>
      </c>
      <c r="S133" s="75">
        <f t="shared" si="399"/>
        <v>2.6740971428571427</v>
      </c>
      <c r="T133" s="75">
        <f t="shared" si="399"/>
        <v>2.6740971428571427</v>
      </c>
      <c r="U133" s="75">
        <f t="shared" si="399"/>
        <v>2.6740971428571427</v>
      </c>
      <c r="V133" s="75">
        <f t="shared" si="399"/>
        <v>2.6740971428571427</v>
      </c>
      <c r="W133" s="75">
        <f t="shared" si="399"/>
        <v>2.6740971428571427</v>
      </c>
      <c r="X133" s="75">
        <f t="shared" si="399"/>
        <v>2.6740971428571427</v>
      </c>
      <c r="Y133" s="75">
        <f t="shared" si="399"/>
        <v>2.6740971428571427</v>
      </c>
      <c r="Z133" s="75">
        <f t="shared" si="399"/>
        <v>2.5281133333333332</v>
      </c>
      <c r="AA133" s="75">
        <f t="shared" si="399"/>
        <v>2.4815317647058825</v>
      </c>
      <c r="AB133" s="75">
        <f t="shared" si="399"/>
        <v>2.2877999999999998</v>
      </c>
      <c r="AC133" s="75">
        <f t="shared" si="399"/>
        <v>2.2877999999999998</v>
      </c>
      <c r="AD133" s="76"/>
      <c r="AE133" s="76"/>
      <c r="AF133" s="48"/>
      <c r="AG133" s="48"/>
    </row>
    <row r="134" spans="1:33" x14ac:dyDescent="0.3">
      <c r="B134" s="48" t="s">
        <v>63</v>
      </c>
      <c r="C134" s="48"/>
      <c r="D134" s="49" t="s">
        <v>80</v>
      </c>
      <c r="E134" s="50"/>
      <c r="F134" s="49">
        <f t="shared" ref="F134:AC134" si="400">F60/F$121</f>
        <v>2.4319999882681405</v>
      </c>
      <c r="G134" s="49">
        <f t="shared" si="400"/>
        <v>2.1912600183055431</v>
      </c>
      <c r="H134" s="49">
        <f t="shared" si="400"/>
        <v>1.9906323038504636</v>
      </c>
      <c r="I134" s="49">
        <f t="shared" si="400"/>
        <v>2.1100702420814921</v>
      </c>
      <c r="J134" s="49">
        <f t="shared" si="400"/>
        <v>1.6889793930936261</v>
      </c>
      <c r="K134" s="49">
        <f t="shared" si="400"/>
        <v>1.850642457767163</v>
      </c>
      <c r="L134" s="49">
        <f t="shared" si="400"/>
        <v>1.9616810052331934</v>
      </c>
      <c r="M134" s="49">
        <f t="shared" si="400"/>
        <v>2.0793818655471852</v>
      </c>
      <c r="N134" s="49">
        <f t="shared" si="400"/>
        <v>2.2041447774800167</v>
      </c>
      <c r="O134" s="49">
        <f t="shared" si="400"/>
        <v>2.3363934641288173</v>
      </c>
      <c r="P134" s="49">
        <f t="shared" si="400"/>
        <v>2.4765770719765468</v>
      </c>
      <c r="Q134" s="49">
        <f t="shared" si="400"/>
        <v>2.6251716962951397</v>
      </c>
      <c r="R134" s="49">
        <f t="shared" si="400"/>
        <v>2.7826819980728481</v>
      </c>
      <c r="S134" s="49">
        <f t="shared" si="400"/>
        <v>2.9496429179572194</v>
      </c>
      <c r="T134" s="49">
        <f t="shared" si="400"/>
        <v>3.1266214930346528</v>
      </c>
      <c r="U134" s="49">
        <f t="shared" si="400"/>
        <v>3.3142187826167318</v>
      </c>
      <c r="V134" s="49">
        <f t="shared" si="400"/>
        <v>3.5130719095737368</v>
      </c>
      <c r="W134" s="49">
        <f t="shared" si="400"/>
        <v>3.7238562241481601</v>
      </c>
      <c r="X134" s="49">
        <f t="shared" si="400"/>
        <v>3.9472875975970503</v>
      </c>
      <c r="Y134" s="49">
        <f t="shared" si="400"/>
        <v>4.1841248534528726</v>
      </c>
      <c r="Z134" s="49">
        <f t="shared" si="400"/>
        <v>3.7283891023911937</v>
      </c>
      <c r="AA134" s="49">
        <f t="shared" si="400"/>
        <v>3.7089449923068818</v>
      </c>
      <c r="AB134" s="49">
        <f t="shared" si="400"/>
        <v>3.6737376901630747</v>
      </c>
      <c r="AC134" s="49">
        <f t="shared" si="400"/>
        <v>3.8941619515728596</v>
      </c>
      <c r="AD134" s="50"/>
      <c r="AE134" s="50"/>
      <c r="AF134" s="50"/>
      <c r="AG134" s="50"/>
    </row>
    <row r="135" spans="1:33" x14ac:dyDescent="0.3">
      <c r="D135" s="83" t="s">
        <v>83</v>
      </c>
      <c r="F135" s="49">
        <f t="shared" ref="F135:AC135" si="401">F91/F$121</f>
        <v>2.5779199875642291</v>
      </c>
      <c r="G135" s="49">
        <f t="shared" si="401"/>
        <v>2.1912600183055431</v>
      </c>
      <c r="H135" s="49">
        <f t="shared" si="401"/>
        <v>1.8779550036325126</v>
      </c>
      <c r="I135" s="49">
        <f t="shared" si="401"/>
        <v>1.8779550036325126</v>
      </c>
      <c r="J135" s="49">
        <f t="shared" si="401"/>
        <v>1.4180996670856023</v>
      </c>
      <c r="K135" s="49">
        <f t="shared" si="401"/>
        <v>1.465882163716606</v>
      </c>
      <c r="L135" s="49">
        <f t="shared" si="401"/>
        <v>1.465882163716606</v>
      </c>
      <c r="M135" s="49">
        <f t="shared" si="401"/>
        <v>1.465882163716606</v>
      </c>
      <c r="N135" s="49">
        <f t="shared" si="401"/>
        <v>1.465882163716606</v>
      </c>
      <c r="O135" s="49">
        <f t="shared" si="401"/>
        <v>1.465882163716606</v>
      </c>
      <c r="P135" s="49">
        <f t="shared" si="401"/>
        <v>1.465882163716606</v>
      </c>
      <c r="Q135" s="49">
        <f t="shared" si="401"/>
        <v>1.465882163716606</v>
      </c>
      <c r="R135" s="49">
        <f t="shared" si="401"/>
        <v>1.465882163716606</v>
      </c>
      <c r="S135" s="49">
        <f t="shared" si="401"/>
        <v>1.465882163716606</v>
      </c>
      <c r="T135" s="49">
        <f t="shared" si="401"/>
        <v>1.465882163716606</v>
      </c>
      <c r="U135" s="49">
        <f t="shared" si="401"/>
        <v>1.465882163716606</v>
      </c>
      <c r="V135" s="49">
        <f t="shared" si="401"/>
        <v>1.465882163716606</v>
      </c>
      <c r="W135" s="49">
        <f t="shared" si="401"/>
        <v>1.465882163716606</v>
      </c>
      <c r="X135" s="49">
        <f t="shared" si="401"/>
        <v>1.465882163716606</v>
      </c>
      <c r="Y135" s="49">
        <f t="shared" si="401"/>
        <v>1.465882163716606</v>
      </c>
      <c r="Z135" s="49">
        <f t="shared" si="401"/>
        <v>1.2322811065439074</v>
      </c>
      <c r="AA135" s="49">
        <f t="shared" si="401"/>
        <v>1.1564665803617571</v>
      </c>
      <c r="AB135" s="49">
        <f t="shared" si="401"/>
        <v>1.080649789747558</v>
      </c>
      <c r="AC135" s="49">
        <f t="shared" si="401"/>
        <v>1.080649789747558</v>
      </c>
    </row>
    <row r="136" spans="1:33" x14ac:dyDescent="0.3">
      <c r="D136" s="42"/>
    </row>
    <row r="137" spans="1:33" x14ac:dyDescent="0.3">
      <c r="D137" s="42"/>
    </row>
    <row r="139" spans="1:33" ht="25.8" x14ac:dyDescent="0.5">
      <c r="B139" s="55" t="s">
        <v>90</v>
      </c>
    </row>
    <row r="140" spans="1:33" x14ac:dyDescent="0.3">
      <c r="C140">
        <v>7</v>
      </c>
      <c r="D140">
        <v>6</v>
      </c>
      <c r="E140">
        <v>5</v>
      </c>
      <c r="F140">
        <v>4</v>
      </c>
      <c r="G140">
        <v>3</v>
      </c>
      <c r="H140">
        <v>2</v>
      </c>
      <c r="I140">
        <v>1</v>
      </c>
    </row>
    <row r="141" spans="1:33" x14ac:dyDescent="0.3">
      <c r="B141" s="46" t="s">
        <v>73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61</v>
      </c>
      <c r="I141" t="s">
        <v>62</v>
      </c>
      <c r="J141" t="s">
        <v>63</v>
      </c>
    </row>
    <row r="142" spans="1:33" x14ac:dyDescent="0.3">
      <c r="A142">
        <v>1</v>
      </c>
      <c r="B142" s="56" t="s">
        <v>12</v>
      </c>
      <c r="C142" s="58">
        <f t="shared" ref="C142:I144" si="402">INDEX($AF$36:$AF$58,($A142-1)*8+C$140,1)</f>
        <v>175.28504256616623</v>
      </c>
      <c r="D142" s="58">
        <f t="shared" si="402"/>
        <v>73.116515341607013</v>
      </c>
      <c r="E142" s="58">
        <f t="shared" si="402"/>
        <v>43.289867628853465</v>
      </c>
      <c r="F142" s="58">
        <f t="shared" si="402"/>
        <v>0</v>
      </c>
      <c r="G142" s="58">
        <f t="shared" si="402"/>
        <v>34.73682134952837</v>
      </c>
      <c r="H142" s="58">
        <f t="shared" si="402"/>
        <v>36.111214851281979</v>
      </c>
      <c r="I142" s="58">
        <f t="shared" si="402"/>
        <v>30.79185849781636</v>
      </c>
      <c r="J142" s="87">
        <f>SUM(C142:I142)</f>
        <v>393.33132023525343</v>
      </c>
    </row>
    <row r="143" spans="1:33" x14ac:dyDescent="0.3">
      <c r="A143">
        <v>2</v>
      </c>
      <c r="B143" s="65" t="s">
        <v>20</v>
      </c>
      <c r="C143" s="67">
        <f t="shared" si="402"/>
        <v>102.04908631815</v>
      </c>
      <c r="D143" s="67">
        <f t="shared" si="402"/>
        <v>75.338327081103358</v>
      </c>
      <c r="E143" s="67">
        <f t="shared" si="402"/>
        <v>81.661475538071443</v>
      </c>
      <c r="F143" s="67">
        <f t="shared" si="402"/>
        <v>0</v>
      </c>
      <c r="G143" s="67">
        <f t="shared" si="402"/>
        <v>62.38566559948147</v>
      </c>
      <c r="H143" s="67">
        <f t="shared" si="402"/>
        <v>73.842906305499369</v>
      </c>
      <c r="I143" s="67">
        <f t="shared" si="402"/>
        <v>53.885752371178619</v>
      </c>
      <c r="J143" s="88">
        <f>SUM(C143:I143)</f>
        <v>449.16321321348425</v>
      </c>
    </row>
    <row r="144" spans="1:33" x14ac:dyDescent="0.3">
      <c r="A144">
        <v>3</v>
      </c>
      <c r="B144" s="74" t="s">
        <v>21</v>
      </c>
      <c r="C144" s="76">
        <f t="shared" si="402"/>
        <v>74.465211086892765</v>
      </c>
      <c r="D144" s="76">
        <f t="shared" si="402"/>
        <v>24.60638224009325</v>
      </c>
      <c r="E144" s="76">
        <f t="shared" si="402"/>
        <v>97.76825987987209</v>
      </c>
      <c r="F144" s="76">
        <f t="shared" si="402"/>
        <v>102.45303121339053</v>
      </c>
      <c r="G144" s="76">
        <f t="shared" si="402"/>
        <v>0</v>
      </c>
      <c r="H144" s="76">
        <f t="shared" si="402"/>
        <v>0</v>
      </c>
      <c r="I144" s="76">
        <f t="shared" si="402"/>
        <v>169.68783294717809</v>
      </c>
      <c r="J144" s="89">
        <f>SUM(C144:I144)</f>
        <v>468.98071736742673</v>
      </c>
    </row>
    <row r="145" spans="1:10" x14ac:dyDescent="0.3">
      <c r="B145" s="46" t="s">
        <v>63</v>
      </c>
      <c r="C145" s="44">
        <f>SUM(C142:C144)</f>
        <v>351.79933997120895</v>
      </c>
      <c r="D145" s="44">
        <f t="shared" ref="D145:I145" si="403">SUM(D142:D144)</f>
        <v>173.06122466280362</v>
      </c>
      <c r="E145" s="44">
        <f t="shared" si="403"/>
        <v>222.719603046797</v>
      </c>
      <c r="F145" s="44">
        <f t="shared" si="403"/>
        <v>102.45303121339053</v>
      </c>
      <c r="G145" s="44">
        <f t="shared" si="403"/>
        <v>97.12248694900984</v>
      </c>
      <c r="H145" s="44">
        <f t="shared" si="403"/>
        <v>109.95412115678135</v>
      </c>
      <c r="I145" s="44">
        <f t="shared" si="403"/>
        <v>254.36544381617307</v>
      </c>
      <c r="J145" s="85">
        <f>SUM(J142:J144)</f>
        <v>1311.4752508161644</v>
      </c>
    </row>
    <row r="146" spans="1:10" x14ac:dyDescent="0.3">
      <c r="B146" s="46"/>
      <c r="C146" s="44"/>
      <c r="D146" s="44"/>
      <c r="E146" s="44"/>
      <c r="F146" s="44"/>
      <c r="G146" s="44"/>
      <c r="H146" s="44"/>
      <c r="I146" s="44"/>
      <c r="J146" s="44"/>
    </row>
    <row r="147" spans="1:10" x14ac:dyDescent="0.3">
      <c r="C147">
        <v>7</v>
      </c>
      <c r="D147">
        <v>6</v>
      </c>
      <c r="E147">
        <v>5</v>
      </c>
      <c r="F147">
        <v>4</v>
      </c>
      <c r="G147">
        <v>3</v>
      </c>
      <c r="H147">
        <v>2</v>
      </c>
      <c r="I147">
        <v>1</v>
      </c>
    </row>
    <row r="148" spans="1:10" x14ac:dyDescent="0.3">
      <c r="B148" s="46" t="s">
        <v>74</v>
      </c>
      <c r="C148" t="s">
        <v>2</v>
      </c>
      <c r="D148" t="s">
        <v>3</v>
      </c>
      <c r="E148" t="s">
        <v>4</v>
      </c>
      <c r="F148" t="s">
        <v>5</v>
      </c>
      <c r="G148" t="s">
        <v>6</v>
      </c>
      <c r="H148" t="s">
        <v>61</v>
      </c>
      <c r="I148" t="s">
        <v>62</v>
      </c>
      <c r="J148" t="s">
        <v>63</v>
      </c>
    </row>
    <row r="149" spans="1:10" x14ac:dyDescent="0.3">
      <c r="A149">
        <v>1</v>
      </c>
      <c r="B149" s="56" t="s">
        <v>12</v>
      </c>
      <c r="C149" s="58">
        <f t="shared" ref="C149:I151" si="404">INDEX($AG$36:$AG$58,($A149-1)*8+C$147,1)</f>
        <v>62.729104054076565</v>
      </c>
      <c r="D149" s="58">
        <f t="shared" si="404"/>
        <v>23.155878808457619</v>
      </c>
      <c r="E149" s="58">
        <f t="shared" si="404"/>
        <v>12.132592108485538</v>
      </c>
      <c r="F149" s="58">
        <f t="shared" si="404"/>
        <v>0</v>
      </c>
      <c r="G149" s="58">
        <f t="shared" si="404"/>
        <v>9.735481018155328</v>
      </c>
      <c r="H149" s="58">
        <f t="shared" si="404"/>
        <v>10.120674059083353</v>
      </c>
      <c r="I149" s="58">
        <f t="shared" si="404"/>
        <v>8.629849890490517</v>
      </c>
      <c r="J149" s="87">
        <f>SUM(C149:I149)</f>
        <v>126.50357993874893</v>
      </c>
    </row>
    <row r="150" spans="1:10" x14ac:dyDescent="0.3">
      <c r="A150">
        <v>2</v>
      </c>
      <c r="B150" s="65" t="s">
        <v>20</v>
      </c>
      <c r="C150" s="67">
        <f t="shared" si="404"/>
        <v>36.520216788367819</v>
      </c>
      <c r="D150" s="67">
        <f t="shared" si="404"/>
        <v>23.859522891256368</v>
      </c>
      <c r="E150" s="67">
        <f t="shared" si="404"/>
        <v>22.886773001359963</v>
      </c>
      <c r="F150" s="67">
        <f t="shared" si="404"/>
        <v>0</v>
      </c>
      <c r="G150" s="67">
        <f t="shared" si="404"/>
        <v>17.484457116482364</v>
      </c>
      <c r="H150" s="67">
        <f t="shared" si="404"/>
        <v>20.695509397044251</v>
      </c>
      <c r="I150" s="67">
        <f t="shared" si="404"/>
        <v>15.102237308358404</v>
      </c>
      <c r="J150" s="88">
        <f>SUM(C150:I150)</f>
        <v>136.54871650286915</v>
      </c>
    </row>
    <row r="151" spans="1:10" x14ac:dyDescent="0.3">
      <c r="A151">
        <v>3</v>
      </c>
      <c r="B151" s="74" t="s">
        <v>21</v>
      </c>
      <c r="C151" s="76">
        <f t="shared" si="404"/>
        <v>26.648799614007128</v>
      </c>
      <c r="D151" s="76">
        <f t="shared" si="404"/>
        <v>7.7928003325118524</v>
      </c>
      <c r="E151" s="76">
        <f t="shared" si="404"/>
        <v>27.400925048989698</v>
      </c>
      <c r="F151" s="76">
        <f t="shared" si="404"/>
        <v>28.713897872062528</v>
      </c>
      <c r="G151" s="76">
        <f t="shared" si="404"/>
        <v>0</v>
      </c>
      <c r="H151" s="76">
        <f t="shared" si="404"/>
        <v>0</v>
      </c>
      <c r="I151" s="76">
        <f t="shared" si="404"/>
        <v>47.557393350603576</v>
      </c>
      <c r="J151" s="89">
        <f>SUM(C151:I151)</f>
        <v>138.11381621817478</v>
      </c>
    </row>
    <row r="152" spans="1:10" x14ac:dyDescent="0.3">
      <c r="B152" s="46" t="s">
        <v>63</v>
      </c>
      <c r="C152" s="44">
        <f>SUM(C149:C151)</f>
        <v>125.89812045645151</v>
      </c>
      <c r="D152" s="44">
        <f t="shared" ref="D152:I152" si="405">SUM(D149:D151)</f>
        <v>54.808202032225843</v>
      </c>
      <c r="E152" s="44">
        <f t="shared" si="405"/>
        <v>62.420290158835201</v>
      </c>
      <c r="F152" s="44">
        <f t="shared" si="405"/>
        <v>28.713897872062528</v>
      </c>
      <c r="G152" s="44">
        <f t="shared" si="405"/>
        <v>27.219938134637694</v>
      </c>
      <c r="H152" s="44">
        <f t="shared" si="405"/>
        <v>30.816183456127604</v>
      </c>
      <c r="I152" s="44">
        <f t="shared" si="405"/>
        <v>71.289480549452492</v>
      </c>
      <c r="J152" s="85">
        <f>SUM(J149:J151)</f>
        <v>401.16611265979282</v>
      </c>
    </row>
  </sheetData>
  <hyperlinks>
    <hyperlink ref="P4" r:id="rId1"/>
    <hyperlink ref="P5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52"/>
  <sheetViews>
    <sheetView tabSelected="1" workbookViewId="0">
      <selection activeCell="S19" sqref="S19"/>
    </sheetView>
  </sheetViews>
  <sheetFormatPr defaultRowHeight="14.4" x14ac:dyDescent="0.3"/>
  <cols>
    <col min="1" max="1" width="6.44140625" customWidth="1"/>
    <col min="2" max="2" width="24.44140625" bestFit="1" customWidth="1"/>
    <col min="15" max="15" width="10.6640625" bestFit="1" customWidth="1"/>
    <col min="17" max="17" width="11.44140625" bestFit="1" customWidth="1"/>
    <col min="32" max="32" width="14.6640625" bestFit="1" customWidth="1"/>
    <col min="33" max="33" width="19.6640625" bestFit="1" customWidth="1"/>
  </cols>
  <sheetData>
    <row r="2" spans="2:16" ht="26.25" x14ac:dyDescent="0.4">
      <c r="B2" s="55" t="s">
        <v>92</v>
      </c>
      <c r="C2" s="42"/>
      <c r="D2" s="42"/>
      <c r="E2" s="42"/>
      <c r="F2" s="42"/>
      <c r="G2" s="42"/>
      <c r="H2" s="42"/>
      <c r="I2" s="42"/>
    </row>
    <row r="3" spans="2:16" ht="15" x14ac:dyDescent="0.25">
      <c r="B3" t="s">
        <v>95</v>
      </c>
      <c r="P3" t="s">
        <v>93</v>
      </c>
    </row>
    <row r="4" spans="2:16" ht="15" x14ac:dyDescent="0.25">
      <c r="B4" s="86" t="s">
        <v>64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61</v>
      </c>
      <c r="I4" t="s">
        <v>62</v>
      </c>
      <c r="J4" t="s">
        <v>89</v>
      </c>
      <c r="K4" t="s">
        <v>84</v>
      </c>
      <c r="L4" t="s">
        <v>86</v>
      </c>
      <c r="P4" s="90" t="s">
        <v>88</v>
      </c>
    </row>
    <row r="5" spans="2:16" ht="15" x14ac:dyDescent="0.25">
      <c r="B5" s="46" t="s">
        <v>12</v>
      </c>
      <c r="C5" s="92">
        <f>TotalPayments_Apr2016!C5</f>
        <v>632</v>
      </c>
      <c r="D5" s="92">
        <f>TotalPayments_Apr2016!D5</f>
        <v>417</v>
      </c>
      <c r="E5" s="92">
        <f>TotalPayments_Apr2016!E5</f>
        <v>435</v>
      </c>
      <c r="F5" s="92">
        <f>TotalPayments_Apr2016!F5</f>
        <v>0</v>
      </c>
      <c r="G5" s="92">
        <f>TotalPayments_Apr2016!G5</f>
        <v>415</v>
      </c>
      <c r="H5" s="92">
        <f>TotalPayments_Apr2016!H5</f>
        <v>398</v>
      </c>
      <c r="I5" s="92">
        <f>TotalPayments_Apr2016!I5</f>
        <v>520</v>
      </c>
      <c r="J5" s="92">
        <f>TotalPayments_Apr2016!J5</f>
        <v>5583</v>
      </c>
      <c r="K5" s="44">
        <f>SUM(C5:I5)</f>
        <v>2817</v>
      </c>
      <c r="L5" s="44">
        <f>SUM(C5:J5)</f>
        <v>8400</v>
      </c>
      <c r="P5" s="90" t="s">
        <v>94</v>
      </c>
    </row>
    <row r="6" spans="2:16" ht="15" x14ac:dyDescent="0.25">
      <c r="B6" s="46" t="s">
        <v>20</v>
      </c>
      <c r="C6" s="92">
        <f>TotalPayments_Apr2016!C6</f>
        <v>634</v>
      </c>
      <c r="D6" s="92">
        <f>TotalPayments_Apr2016!D6</f>
        <v>563</v>
      </c>
      <c r="E6" s="92">
        <f>TotalPayments_Apr2016!E6</f>
        <v>787</v>
      </c>
      <c r="F6" s="92">
        <f>TotalPayments_Apr2016!F6</f>
        <v>0</v>
      </c>
      <c r="G6" s="92">
        <f>TotalPayments_Apr2016!G6</f>
        <v>676</v>
      </c>
      <c r="H6" s="92">
        <f>TotalPayments_Apr2016!H6</f>
        <v>686</v>
      </c>
      <c r="I6" s="92">
        <f>TotalPayments_Apr2016!I6</f>
        <v>650</v>
      </c>
      <c r="J6" s="92">
        <f>TotalPayments_Apr2016!J6</f>
        <v>5204</v>
      </c>
      <c r="K6" s="44">
        <f>SUM(C6:I6)</f>
        <v>3996</v>
      </c>
      <c r="L6" s="44">
        <f>SUM(C6:J6)</f>
        <v>9200</v>
      </c>
    </row>
    <row r="7" spans="2:16" ht="15" x14ac:dyDescent="0.25">
      <c r="B7" s="46" t="s">
        <v>21</v>
      </c>
      <c r="C7" s="92">
        <f>TotalPayments_Apr2016!C7</f>
        <v>150</v>
      </c>
      <c r="D7" s="92">
        <f>TotalPayments_Apr2016!D7</f>
        <v>50</v>
      </c>
      <c r="E7" s="92">
        <f>TotalPayments_Apr2016!E7</f>
        <v>200</v>
      </c>
      <c r="F7" s="92">
        <f>TotalPayments_Apr2016!F7</f>
        <v>200</v>
      </c>
      <c r="G7" s="92">
        <f>TotalPayments_Apr2016!G7</f>
        <v>0</v>
      </c>
      <c r="H7" s="92">
        <f>TotalPayments_Apr2016!H7</f>
        <v>0</v>
      </c>
      <c r="I7" s="92">
        <f>TotalPayments_Apr2016!I7</f>
        <v>450</v>
      </c>
      <c r="J7" s="92">
        <f>TotalPayments_Apr2016!J7</f>
        <v>150</v>
      </c>
      <c r="K7" s="44">
        <f>SUM(C7:I7)</f>
        <v>1050</v>
      </c>
      <c r="L7" s="44">
        <f>SUM(C7:J7)</f>
        <v>1200</v>
      </c>
    </row>
    <row r="8" spans="2:16" ht="15" x14ac:dyDescent="0.25">
      <c r="B8" s="46" t="s">
        <v>63</v>
      </c>
      <c r="C8" s="44">
        <f>SUM(C5:C7)</f>
        <v>1416</v>
      </c>
      <c r="D8" s="44">
        <f t="shared" ref="D8:J8" si="0">SUM(D5:D7)</f>
        <v>1030</v>
      </c>
      <c r="E8" s="44">
        <f t="shared" si="0"/>
        <v>1422</v>
      </c>
      <c r="F8" s="44">
        <f t="shared" si="0"/>
        <v>200</v>
      </c>
      <c r="G8" s="44">
        <f t="shared" si="0"/>
        <v>1091</v>
      </c>
      <c r="H8" s="44">
        <f t="shared" si="0"/>
        <v>1084</v>
      </c>
      <c r="I8" s="44">
        <f t="shared" si="0"/>
        <v>1620</v>
      </c>
      <c r="J8" s="44">
        <f t="shared" si="0"/>
        <v>10937</v>
      </c>
      <c r="K8" s="44">
        <f>SUM(K5:K7)</f>
        <v>7863</v>
      </c>
      <c r="L8" s="44">
        <f>SUM(L5:L7)</f>
        <v>18800</v>
      </c>
    </row>
    <row r="9" spans="2:16" ht="15" x14ac:dyDescent="0.25">
      <c r="B9" s="46"/>
    </row>
    <row r="10" spans="2:16" ht="15" x14ac:dyDescent="0.25">
      <c r="B10" s="86" t="s">
        <v>65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61</v>
      </c>
      <c r="I10" t="s">
        <v>62</v>
      </c>
      <c r="J10" t="s">
        <v>89</v>
      </c>
      <c r="K10" t="s">
        <v>84</v>
      </c>
      <c r="L10" t="s">
        <v>86</v>
      </c>
      <c r="M10" t="s">
        <v>68</v>
      </c>
    </row>
    <row r="11" spans="2:16" ht="15" x14ac:dyDescent="0.25">
      <c r="B11" s="46" t="s">
        <v>12</v>
      </c>
      <c r="C11" s="43">
        <f t="shared" ref="C11:J13" si="1">C5*8760*$M11/1000000</f>
        <v>1.38408</v>
      </c>
      <c r="D11" s="43">
        <f t="shared" si="1"/>
        <v>0.91322999999999999</v>
      </c>
      <c r="E11" s="43">
        <f t="shared" si="1"/>
        <v>0.95265</v>
      </c>
      <c r="F11" s="43">
        <f t="shared" si="1"/>
        <v>0</v>
      </c>
      <c r="G11" s="43">
        <f t="shared" si="1"/>
        <v>0.90885000000000005</v>
      </c>
      <c r="H11" s="43">
        <f t="shared" si="1"/>
        <v>0.87161999999999995</v>
      </c>
      <c r="I11" s="43">
        <f t="shared" si="1"/>
        <v>1.1388</v>
      </c>
      <c r="J11" s="43">
        <f t="shared" si="1"/>
        <v>12.22677</v>
      </c>
      <c r="K11" s="43">
        <f>SUM(C11:I11)</f>
        <v>6.1692299999999998</v>
      </c>
      <c r="L11" s="43">
        <f>SUM(C11:J11)</f>
        <v>18.396000000000001</v>
      </c>
      <c r="M11" s="93">
        <f>TotalPayments_Apr2016!M11</f>
        <v>0.25</v>
      </c>
      <c r="O11" s="43">
        <f>SUM(C11:E11)</f>
        <v>3.2499599999999997</v>
      </c>
    </row>
    <row r="12" spans="2:16" ht="15" x14ac:dyDescent="0.25">
      <c r="B12" s="46" t="s">
        <v>20</v>
      </c>
      <c r="C12" s="43">
        <f t="shared" si="1"/>
        <v>1.9438439999999997</v>
      </c>
      <c r="D12" s="43">
        <f t="shared" si="1"/>
        <v>1.7261580000000001</v>
      </c>
      <c r="E12" s="43">
        <f t="shared" si="1"/>
        <v>2.4129420000000001</v>
      </c>
      <c r="F12" s="43">
        <f t="shared" si="1"/>
        <v>0</v>
      </c>
      <c r="G12" s="43">
        <f t="shared" si="1"/>
        <v>2.0726159999999996</v>
      </c>
      <c r="H12" s="43">
        <f t="shared" si="1"/>
        <v>2.1032760000000001</v>
      </c>
      <c r="I12" s="43">
        <f t="shared" si="1"/>
        <v>1.9928999999999997</v>
      </c>
      <c r="J12" s="43">
        <f t="shared" si="1"/>
        <v>15.955463999999997</v>
      </c>
      <c r="K12" s="43">
        <f>SUM(C12:I12)</f>
        <v>12.251735999999998</v>
      </c>
      <c r="L12" s="43">
        <f>SUM(C12:J12)</f>
        <v>28.207199999999993</v>
      </c>
      <c r="M12" s="93">
        <f>TotalPayments_Apr2016!M12</f>
        <v>0.35</v>
      </c>
      <c r="O12" s="43">
        <f t="shared" ref="O12:O14" si="2">SUM(C12:E12)</f>
        <v>6.0829439999999995</v>
      </c>
    </row>
    <row r="13" spans="2:16" ht="15" x14ac:dyDescent="0.25">
      <c r="B13" s="46" t="s">
        <v>21</v>
      </c>
      <c r="C13" s="43">
        <f t="shared" si="1"/>
        <v>0.60443999999999998</v>
      </c>
      <c r="D13" s="43">
        <f t="shared" si="1"/>
        <v>0.20147999999999999</v>
      </c>
      <c r="E13" s="43">
        <f t="shared" si="1"/>
        <v>0.80591999999999997</v>
      </c>
      <c r="F13" s="43">
        <f t="shared" si="1"/>
        <v>0.80591999999999997</v>
      </c>
      <c r="G13" s="43">
        <f t="shared" si="1"/>
        <v>0</v>
      </c>
      <c r="H13" s="43">
        <f t="shared" si="1"/>
        <v>0</v>
      </c>
      <c r="I13" s="43">
        <f t="shared" si="1"/>
        <v>1.81332</v>
      </c>
      <c r="J13" s="43">
        <f t="shared" si="1"/>
        <v>0.60443999999999998</v>
      </c>
      <c r="K13" s="43">
        <f>SUM(C13:I13)</f>
        <v>4.2310800000000004</v>
      </c>
      <c r="L13" s="43">
        <f>SUM(C13:J13)</f>
        <v>4.8355200000000007</v>
      </c>
      <c r="M13" s="93">
        <f>TotalPayments_Apr2016!M13</f>
        <v>0.46</v>
      </c>
      <c r="O13" s="43">
        <f t="shared" si="2"/>
        <v>1.6118399999999999</v>
      </c>
    </row>
    <row r="14" spans="2:16" ht="15" x14ac:dyDescent="0.25">
      <c r="B14" s="46" t="s">
        <v>63</v>
      </c>
      <c r="C14" s="43">
        <f>SUM(C11:C13)</f>
        <v>3.9323639999999993</v>
      </c>
      <c r="D14" s="43">
        <f t="shared" ref="D14:J14" si="3">SUM(D11:D13)</f>
        <v>2.8408680000000004</v>
      </c>
      <c r="E14" s="43">
        <f t="shared" si="3"/>
        <v>4.1715119999999999</v>
      </c>
      <c r="F14" s="43">
        <f t="shared" si="3"/>
        <v>0.80591999999999997</v>
      </c>
      <c r="G14" s="43">
        <f t="shared" si="3"/>
        <v>2.9814659999999997</v>
      </c>
      <c r="H14" s="43">
        <f t="shared" si="3"/>
        <v>2.9748960000000002</v>
      </c>
      <c r="I14" s="43">
        <f t="shared" si="3"/>
        <v>4.9450199999999995</v>
      </c>
      <c r="J14" s="43">
        <f t="shared" si="3"/>
        <v>28.786673999999998</v>
      </c>
      <c r="K14" s="43">
        <f>SUM(K11:K13)</f>
        <v>22.652045999999999</v>
      </c>
      <c r="L14" s="43">
        <f>SUM(L11:L13)</f>
        <v>51.438719999999996</v>
      </c>
      <c r="O14" s="43">
        <f t="shared" si="2"/>
        <v>10.944744</v>
      </c>
    </row>
    <row r="15" spans="2:16" ht="15" x14ac:dyDescent="0.25">
      <c r="B15" s="46"/>
    </row>
    <row r="16" spans="2:16" ht="15" x14ac:dyDescent="0.25">
      <c r="B16" s="86" t="s">
        <v>96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61</v>
      </c>
      <c r="I16" t="s">
        <v>62</v>
      </c>
      <c r="J16" t="s">
        <v>89</v>
      </c>
      <c r="K16" t="s">
        <v>85</v>
      </c>
      <c r="L16" t="s">
        <v>87</v>
      </c>
    </row>
    <row r="17" spans="2:33" ht="15" x14ac:dyDescent="0.25">
      <c r="B17" s="46" t="s">
        <v>12</v>
      </c>
      <c r="C17" s="94">
        <f>TotalPayments_Apr2016!C17*CPI!$Q$16</f>
        <v>3.8445497218830553</v>
      </c>
      <c r="D17" s="94">
        <f>TotalPayments_Apr2016!D17*CPI!$Q$16</f>
        <v>2.292932483154706</v>
      </c>
      <c r="E17" s="94">
        <f>TotalPayments_Apr2016!E17*CPI!$Q$16</f>
        <v>1.2277302943969612</v>
      </c>
      <c r="F17" s="94">
        <f>TotalPayments_Apr2016!F17*CPI!$Q$16</f>
        <v>0</v>
      </c>
      <c r="G17" s="94">
        <f>TotalPayments_Apr2016!G17*CPI!$Q$16</f>
        <v>0.91904382037715393</v>
      </c>
      <c r="H17" s="94">
        <f>TotalPayments_Apr2016!H17*CPI!$Q$16</f>
        <v>0.99621543888210573</v>
      </c>
      <c r="I17" s="94">
        <f>TotalPayments_Apr2016!I17*CPI!$Q$16</f>
        <v>0.65016980989169126</v>
      </c>
      <c r="J17" s="94">
        <f>TotalPayments_Apr2016!J17*CPI!$Q$16</f>
        <v>0.65316872427983541</v>
      </c>
      <c r="K17" s="42">
        <f>SUMPRODUCT(C17:I17,C11:I11)/SUM(C11:I11)</f>
        <v>1.7877018739948729</v>
      </c>
      <c r="L17" s="42">
        <f>SUMPRODUCT(C17:J17,C11:J11)/SUM(C11:J11)</f>
        <v>1.0336425198449855</v>
      </c>
    </row>
    <row r="18" spans="2:33" ht="15" x14ac:dyDescent="0.25">
      <c r="B18" s="46" t="s">
        <v>20</v>
      </c>
      <c r="C18" s="94">
        <f>TotalPayments_Apr2016!C18*CPI!$Q$16</f>
        <v>1.59371084882196</v>
      </c>
      <c r="D18" s="94">
        <f>TotalPayments_Apr2016!D18*CPI!$Q$16</f>
        <v>1.2499463663908108</v>
      </c>
      <c r="E18" s="94">
        <f>TotalPayments_Apr2016!E18*CPI!$Q$16</f>
        <v>0.91436675258897493</v>
      </c>
      <c r="F18" s="94">
        <f>TotalPayments_Apr2016!F18*CPI!$Q$16</f>
        <v>0</v>
      </c>
      <c r="G18" s="94">
        <f>TotalPayments_Apr2016!G18*CPI!$Q$16</f>
        <v>0.72377624022068476</v>
      </c>
      <c r="H18" s="94">
        <f>TotalPayments_Apr2016!H18*CPI!$Q$16</f>
        <v>0.84421073576629135</v>
      </c>
      <c r="I18" s="94">
        <f>TotalPayments_Apr2016!I18*CPI!$Q$16</f>
        <v>0.65016980989169126</v>
      </c>
      <c r="J18" s="94">
        <f>TotalPayments_Apr2016!J18*CPI!$Q$16</f>
        <v>0.65316872427983541</v>
      </c>
      <c r="K18" s="42">
        <f>SUMPRODUCT(C18:I18,C12:I12)/SUM(C12:I12)</f>
        <v>0.98216986893721991</v>
      </c>
      <c r="L18" s="42">
        <f>SUMPRODUCT(C18:J18,C12:J12)/SUM(C12:J12)</f>
        <v>0.79606965624189063</v>
      </c>
    </row>
    <row r="19" spans="2:33" ht="15" x14ac:dyDescent="0.25">
      <c r="B19" s="46" t="s">
        <v>21</v>
      </c>
      <c r="C19" s="94">
        <f>TotalPayments_Apr2016!C19*CPI!$Q$16</f>
        <v>3.7399176954732511</v>
      </c>
      <c r="D19" s="94">
        <f>TotalPayments_Apr2016!D19*CPI!$Q$16</f>
        <v>3.4976131687242802</v>
      </c>
      <c r="E19" s="94">
        <f>TotalPayments_Apr2016!E19*CPI!$Q$16</f>
        <v>3.2776006584362141</v>
      </c>
      <c r="F19" s="94">
        <f>TotalPayments_Apr2016!F19*CPI!$Q$16</f>
        <v>3.0568296296296302</v>
      </c>
      <c r="G19" s="94">
        <f>TotalPayments_Apr2016!G19*CPI!$Q$16</f>
        <v>0</v>
      </c>
      <c r="H19" s="94">
        <f>TotalPayments_Apr2016!H19*CPI!$Q$16</f>
        <v>0</v>
      </c>
      <c r="I19" s="94">
        <f>TotalPayments_Apr2016!I19*CPI!$Q$16</f>
        <v>2.1227983539094653</v>
      </c>
      <c r="J19" s="94">
        <f>TotalPayments_Apr2016!J19*CPI!$Q$16</f>
        <v>1.580246913580247</v>
      </c>
      <c r="K19" s="42">
        <f>SUMPRODUCT(C19:I19,C13:I13)/SUM(C13:I13)</f>
        <v>2.8171558377425039</v>
      </c>
      <c r="L19" s="42">
        <f>SUMPRODUCT(C19:J19,C13:J13)/SUM(C13:J13)</f>
        <v>2.6625422222222217</v>
      </c>
      <c r="O19" s="45"/>
    </row>
    <row r="20" spans="2:33" ht="15" x14ac:dyDescent="0.25">
      <c r="B20" s="46" t="s">
        <v>67</v>
      </c>
      <c r="C20" s="42">
        <f t="shared" ref="C20:J20" si="4">SUMPRODUCT(C11:C13,C17:C19)/SUM(C11:C13)</f>
        <v>2.7158334025368012</v>
      </c>
      <c r="D20" s="42">
        <f t="shared" si="4"/>
        <v>1.744635355371094</v>
      </c>
      <c r="E20" s="42">
        <f t="shared" si="4"/>
        <v>1.4424973794465232</v>
      </c>
      <c r="F20" s="42">
        <f t="shared" si="4"/>
        <v>3.0568296296296302</v>
      </c>
      <c r="G20" s="42">
        <f t="shared" si="4"/>
        <v>0.78330029322856976</v>
      </c>
      <c r="H20" s="42">
        <f t="shared" si="4"/>
        <v>0.88874686050134288</v>
      </c>
      <c r="I20" s="42">
        <f t="shared" si="4"/>
        <v>1.1901770882117608</v>
      </c>
      <c r="J20" s="42">
        <f t="shared" si="4"/>
        <v>0.67263478488623762</v>
      </c>
      <c r="K20" s="42">
        <f>SUMPRODUCT(K11:K13,K17:K19)/SUM(K11:K13)</f>
        <v>1.5443038432570004</v>
      </c>
      <c r="L20" s="42">
        <f>SUMPRODUCT(L11:L13,L17:L19)/SUM(L11:L13)</f>
        <v>1.0564912962261621</v>
      </c>
      <c r="O20" s="45"/>
    </row>
    <row r="21" spans="2:33" ht="15" x14ac:dyDescent="0.25">
      <c r="B21" s="46"/>
      <c r="C21" s="42"/>
      <c r="D21" s="42"/>
      <c r="E21" s="42"/>
      <c r="F21" s="42"/>
      <c r="G21" s="42"/>
      <c r="H21" s="42"/>
      <c r="I21" s="42"/>
      <c r="O21" s="45"/>
    </row>
    <row r="22" spans="2:33" ht="15" x14ac:dyDescent="0.25">
      <c r="B22" s="86" t="s">
        <v>72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61</v>
      </c>
      <c r="I22" t="s">
        <v>62</v>
      </c>
      <c r="J22" t="s">
        <v>89</v>
      </c>
      <c r="K22" t="s">
        <v>84</v>
      </c>
      <c r="L22" t="s">
        <v>86</v>
      </c>
      <c r="O22" s="45"/>
    </row>
    <row r="23" spans="2:33" ht="15" x14ac:dyDescent="0.25">
      <c r="B23" s="46" t="s">
        <v>12</v>
      </c>
      <c r="C23" s="43">
        <f>C11*C17</f>
        <v>5.3211643790638989</v>
      </c>
      <c r="D23" s="43">
        <f t="shared" ref="D23:J25" si="5">D11*D17</f>
        <v>2.0939747315913722</v>
      </c>
      <c r="E23" s="43">
        <f t="shared" si="5"/>
        <v>1.169597264957265</v>
      </c>
      <c r="F23" s="43">
        <f t="shared" si="5"/>
        <v>0</v>
      </c>
      <c r="G23" s="43">
        <f t="shared" si="5"/>
        <v>0.83527297614977636</v>
      </c>
      <c r="H23" s="43">
        <f t="shared" si="5"/>
        <v>0.86832130083842096</v>
      </c>
      <c r="I23" s="43">
        <f t="shared" si="5"/>
        <v>0.74041337950465802</v>
      </c>
      <c r="J23" s="43">
        <f t="shared" si="5"/>
        <v>7.9861437629629632</v>
      </c>
      <c r="K23" s="43">
        <f>SUM(C23:I23)</f>
        <v>11.02874403210539</v>
      </c>
      <c r="L23" s="43">
        <f>SUM(C23:J23)</f>
        <v>19.014887795068354</v>
      </c>
      <c r="O23" s="43">
        <f>SUM(C23:E23)</f>
        <v>8.5847363756125361</v>
      </c>
      <c r="P23" s="42">
        <f>O23/O11</f>
        <v>2.6414898569867127</v>
      </c>
      <c r="S23" s="43"/>
      <c r="T23" s="43"/>
      <c r="U23" s="43"/>
    </row>
    <row r="24" spans="2:33" ht="15" x14ac:dyDescent="0.25">
      <c r="B24" s="46" t="s">
        <v>20</v>
      </c>
      <c r="C24" s="43">
        <f t="shared" ref="C24:I25" si="6">C12*C18</f>
        <v>3.0979252712174734</v>
      </c>
      <c r="D24" s="43">
        <f t="shared" si="6"/>
        <v>2.1576049199164293</v>
      </c>
      <c r="E24" s="43">
        <f t="shared" si="6"/>
        <v>2.2063139407255465</v>
      </c>
      <c r="F24" s="43">
        <f t="shared" si="6"/>
        <v>0</v>
      </c>
      <c r="G24" s="43">
        <f t="shared" si="6"/>
        <v>1.5001102159012345</v>
      </c>
      <c r="H24" s="43">
        <f t="shared" si="6"/>
        <v>1.7756081794795824</v>
      </c>
      <c r="I24" s="43">
        <f t="shared" si="6"/>
        <v>1.2957234141331513</v>
      </c>
      <c r="J24" s="43">
        <f t="shared" si="5"/>
        <v>10.421610066172839</v>
      </c>
      <c r="K24" s="43">
        <f>SUM(C24:I24)</f>
        <v>12.033285941373416</v>
      </c>
      <c r="L24" s="43">
        <f>SUM(C24:J24)</f>
        <v>22.454896007546253</v>
      </c>
      <c r="O24" s="43">
        <f t="shared" ref="O24:O26" si="7">SUM(C24:E24)</f>
        <v>7.4618441318594488</v>
      </c>
      <c r="P24" s="42">
        <f>O24/O12</f>
        <v>1.2266830225396534</v>
      </c>
      <c r="Q24" s="44"/>
      <c r="R24" s="44"/>
      <c r="S24" s="43"/>
      <c r="T24" s="43"/>
      <c r="U24" s="43"/>
    </row>
    <row r="25" spans="2:33" ht="15" x14ac:dyDescent="0.25">
      <c r="B25" s="46" t="s">
        <v>21</v>
      </c>
      <c r="C25" s="43">
        <f t="shared" si="6"/>
        <v>2.2605558518518518</v>
      </c>
      <c r="D25" s="43">
        <f t="shared" si="6"/>
        <v>0.70469910123456792</v>
      </c>
      <c r="E25" s="43">
        <f t="shared" si="6"/>
        <v>2.6414839226469136</v>
      </c>
      <c r="F25" s="43">
        <f t="shared" si="6"/>
        <v>2.4635601351111114</v>
      </c>
      <c r="G25" s="43">
        <f t="shared" si="6"/>
        <v>0</v>
      </c>
      <c r="H25" s="43">
        <f t="shared" si="6"/>
        <v>0</v>
      </c>
      <c r="I25" s="43">
        <f t="shared" si="6"/>
        <v>3.8493127111111116</v>
      </c>
      <c r="J25" s="43">
        <f t="shared" si="5"/>
        <v>0.95516444444444448</v>
      </c>
      <c r="K25" s="43">
        <f>SUM(C25:I25)</f>
        <v>11.919611721955555</v>
      </c>
      <c r="L25" s="43">
        <f>SUM(C25:J25)</f>
        <v>12.874776166399998</v>
      </c>
      <c r="O25" s="43">
        <f t="shared" si="7"/>
        <v>5.606738875733333</v>
      </c>
      <c r="P25" s="42">
        <f>O25/O13</f>
        <v>3.4784711111111108</v>
      </c>
      <c r="Q25" s="44"/>
      <c r="R25" s="44"/>
      <c r="S25" s="43"/>
      <c r="T25" s="43"/>
      <c r="U25" s="43"/>
    </row>
    <row r="26" spans="2:33" ht="15" x14ac:dyDescent="0.25">
      <c r="B26" s="46" t="s">
        <v>63</v>
      </c>
      <c r="C26" s="43">
        <f>SUM(C23:C25)</f>
        <v>10.679645502133223</v>
      </c>
      <c r="D26" s="43">
        <f t="shared" ref="D26:J26" si="8">SUM(D23:D25)</f>
        <v>4.95627875274237</v>
      </c>
      <c r="E26" s="43">
        <f t="shared" si="8"/>
        <v>6.0173951283297251</v>
      </c>
      <c r="F26" s="43">
        <f t="shared" si="8"/>
        <v>2.4635601351111114</v>
      </c>
      <c r="G26" s="43">
        <f t="shared" si="8"/>
        <v>2.3353831920510109</v>
      </c>
      <c r="H26" s="43">
        <f t="shared" si="8"/>
        <v>2.6439294803180031</v>
      </c>
      <c r="I26" s="43">
        <f t="shared" si="8"/>
        <v>5.8854495047489213</v>
      </c>
      <c r="J26" s="43">
        <f t="shared" si="8"/>
        <v>19.362918273580249</v>
      </c>
      <c r="K26" s="43">
        <f>SUM(K23:K25)</f>
        <v>34.981641695434362</v>
      </c>
      <c r="L26" s="43">
        <f>SUM(L23:L25)</f>
        <v>54.344559969014604</v>
      </c>
      <c r="O26" s="43">
        <f t="shared" si="7"/>
        <v>21.653319383205318</v>
      </c>
      <c r="P26" s="42">
        <f>O26/O14</f>
        <v>1.9784217322219064</v>
      </c>
    </row>
    <row r="27" spans="2:33" ht="15" x14ac:dyDescent="0.25">
      <c r="B27" s="46"/>
      <c r="C27" s="43"/>
      <c r="D27" s="43"/>
      <c r="E27" s="43"/>
      <c r="F27" s="43"/>
      <c r="G27" s="43"/>
      <c r="H27" s="43"/>
      <c r="I27" s="43"/>
      <c r="J27" s="43"/>
    </row>
    <row r="28" spans="2:33" ht="15" x14ac:dyDescent="0.25">
      <c r="B28" s="46" t="s">
        <v>71</v>
      </c>
      <c r="C28" s="47">
        <v>2017</v>
      </c>
      <c r="D28" s="42"/>
      <c r="E28" s="42"/>
      <c r="F28" s="42"/>
      <c r="G28" s="42"/>
      <c r="H28" s="42"/>
      <c r="I28" s="42"/>
    </row>
    <row r="29" spans="2:33" ht="15" x14ac:dyDescent="0.25">
      <c r="B29" s="46" t="s">
        <v>70</v>
      </c>
      <c r="C29" s="38">
        <v>0.06</v>
      </c>
      <c r="D29" s="42"/>
      <c r="E29" s="42"/>
      <c r="F29" s="42"/>
      <c r="G29" s="42"/>
      <c r="H29" s="42"/>
      <c r="I29" s="42"/>
    </row>
    <row r="30" spans="2:33" ht="15" x14ac:dyDescent="0.25">
      <c r="B30" s="46" t="s">
        <v>91</v>
      </c>
      <c r="C30" s="38">
        <v>0.13</v>
      </c>
      <c r="D30" s="42"/>
      <c r="E30" s="43">
        <f>SUM(E56:E58)+E55/2</f>
        <v>0</v>
      </c>
      <c r="F30" s="43">
        <f t="shared" ref="F30:AE30" si="9">SUM(F56:F58)+F55/2</f>
        <v>2.0118866606015056</v>
      </c>
      <c r="G30" s="43">
        <f t="shared" si="9"/>
        <v>2.7974103331003954</v>
      </c>
      <c r="H30" s="43">
        <f t="shared" si="9"/>
        <v>5.606738875733333</v>
      </c>
      <c r="I30" s="43">
        <f t="shared" si="9"/>
        <v>5.9431432082773341</v>
      </c>
      <c r="J30" s="43">
        <f t="shared" si="9"/>
        <v>7.6837598846793975</v>
      </c>
      <c r="K30" s="43">
        <f t="shared" si="9"/>
        <v>8.1447854777601609</v>
      </c>
      <c r="L30" s="43">
        <f t="shared" si="9"/>
        <v>8.6334726064257712</v>
      </c>
      <c r="M30" s="43">
        <f t="shared" si="9"/>
        <v>9.1514809628113181</v>
      </c>
      <c r="N30" s="43">
        <f t="shared" si="9"/>
        <v>9.7005698205799984</v>
      </c>
      <c r="O30" s="43">
        <f t="shared" si="9"/>
        <v>10.282604009814799</v>
      </c>
      <c r="P30" s="43">
        <f t="shared" si="9"/>
        <v>10.899560250403686</v>
      </c>
      <c r="Q30" s="43">
        <f t="shared" si="9"/>
        <v>11.553533865427907</v>
      </c>
      <c r="R30" s="43">
        <f t="shared" si="9"/>
        <v>12.246745897353584</v>
      </c>
      <c r="S30" s="43">
        <f t="shared" si="9"/>
        <v>12.981550651194798</v>
      </c>
      <c r="T30" s="43">
        <f t="shared" si="9"/>
        <v>13.760443690266488</v>
      </c>
      <c r="U30" s="43">
        <f t="shared" si="9"/>
        <v>14.586070311682478</v>
      </c>
      <c r="V30" s="43">
        <f t="shared" si="9"/>
        <v>15.461234530383425</v>
      </c>
      <c r="W30" s="43">
        <f t="shared" si="9"/>
        <v>16.388908602206438</v>
      </c>
      <c r="X30" s="43">
        <f t="shared" si="9"/>
        <v>17.372243118338822</v>
      </c>
      <c r="Y30" s="43">
        <f t="shared" si="9"/>
        <v>18.41457770543915</v>
      </c>
      <c r="Z30" s="43">
        <f t="shared" si="9"/>
        <v>13.067059292478561</v>
      </c>
      <c r="AA30" s="43">
        <f t="shared" si="9"/>
        <v>11.718945600210393</v>
      </c>
      <c r="AB30" s="43">
        <f t="shared" si="9"/>
        <v>3.9504855486221611</v>
      </c>
      <c r="AC30" s="43">
        <f t="shared" si="9"/>
        <v>4.1875146815394917</v>
      </c>
      <c r="AD30" s="43">
        <f t="shared" si="9"/>
        <v>0</v>
      </c>
      <c r="AE30" s="43">
        <f t="shared" si="9"/>
        <v>0</v>
      </c>
    </row>
    <row r="31" spans="2:33" ht="15" x14ac:dyDescent="0.25">
      <c r="C31" s="42"/>
      <c r="D31" s="42"/>
      <c r="E31" s="43">
        <f>SUM(E48:E50)</f>
        <v>0</v>
      </c>
      <c r="F31" s="43">
        <f t="shared" ref="F31:AE31" si="10">SUM(F48:F50)</f>
        <v>2.7571424628136998</v>
      </c>
      <c r="G31" s="43">
        <f t="shared" si="10"/>
        <v>4.9580473501263231</v>
      </c>
      <c r="H31" s="43">
        <f t="shared" si="10"/>
        <v>7.4618441318594488</v>
      </c>
      <c r="I31" s="43">
        <f t="shared" si="10"/>
        <v>7.9095547797710166</v>
      </c>
      <c r="J31" s="43">
        <f t="shared" si="10"/>
        <v>8.3841280665572775</v>
      </c>
      <c r="K31" s="43">
        <f t="shared" si="10"/>
        <v>8.8871757505507158</v>
      </c>
      <c r="L31" s="43">
        <f t="shared" si="10"/>
        <v>9.42040629558376</v>
      </c>
      <c r="M31" s="43">
        <f t="shared" si="10"/>
        <v>9.9856306733187861</v>
      </c>
      <c r="N31" s="43">
        <f t="shared" si="10"/>
        <v>10.584768513717915</v>
      </c>
      <c r="O31" s="43">
        <f t="shared" si="10"/>
        <v>11.219854624540989</v>
      </c>
      <c r="P31" s="43">
        <f t="shared" si="10"/>
        <v>11.893045902013448</v>
      </c>
      <c r="Q31" s="43">
        <f t="shared" si="10"/>
        <v>12.606628656134255</v>
      </c>
      <c r="R31" s="43">
        <f t="shared" si="10"/>
        <v>13.363026375502312</v>
      </c>
      <c r="S31" s="43">
        <f t="shared" si="10"/>
        <v>14.164807958032451</v>
      </c>
      <c r="T31" s="43">
        <f t="shared" si="10"/>
        <v>15.014696435514399</v>
      </c>
      <c r="U31" s="43">
        <f t="shared" si="10"/>
        <v>15.915578221645266</v>
      </c>
      <c r="V31" s="43">
        <f t="shared" si="10"/>
        <v>16.87051291494398</v>
      </c>
      <c r="W31" s="43">
        <f t="shared" si="10"/>
        <v>17.882743689840623</v>
      </c>
      <c r="X31" s="43">
        <f t="shared" si="10"/>
        <v>18.955708311231056</v>
      </c>
      <c r="Y31" s="43">
        <f t="shared" si="10"/>
        <v>20.093050809904923</v>
      </c>
      <c r="Z31" s="43">
        <f t="shared" si="10"/>
        <v>12.45610446406511</v>
      </c>
      <c r="AA31" s="43">
        <f t="shared" si="10"/>
        <v>6.6754223605081275</v>
      </c>
      <c r="AB31" s="43">
        <f t="shared" si="10"/>
        <v>0</v>
      </c>
      <c r="AC31" s="43">
        <f t="shared" si="10"/>
        <v>0</v>
      </c>
      <c r="AD31" s="43">
        <f t="shared" si="10"/>
        <v>0</v>
      </c>
      <c r="AE31" s="43">
        <f t="shared" si="10"/>
        <v>0</v>
      </c>
    </row>
    <row r="32" spans="2:33" ht="15" x14ac:dyDescent="0.25">
      <c r="C32" s="42"/>
      <c r="D32" s="42"/>
      <c r="E32" s="43">
        <f>SUM(E40:E42)</f>
        <v>0</v>
      </c>
      <c r="F32" s="43">
        <f t="shared" ref="F32:AE32" si="11">SUM(F40:F42)</f>
        <v>4.7358173540974526</v>
      </c>
      <c r="G32" s="43">
        <f t="shared" si="11"/>
        <v>6.9954142553351613</v>
      </c>
      <c r="H32" s="43">
        <f t="shared" si="11"/>
        <v>8.5847363756125361</v>
      </c>
      <c r="I32" s="43">
        <f t="shared" si="11"/>
        <v>9.0998205581492879</v>
      </c>
      <c r="J32" s="43">
        <f t="shared" si="11"/>
        <v>9.6458097916382464</v>
      </c>
      <c r="K32" s="43">
        <f t="shared" si="11"/>
        <v>10.224558379136543</v>
      </c>
      <c r="L32" s="43">
        <f t="shared" si="11"/>
        <v>10.838031881884735</v>
      </c>
      <c r="M32" s="43">
        <f t="shared" si="11"/>
        <v>11.48831379479782</v>
      </c>
      <c r="N32" s="43">
        <f t="shared" si="11"/>
        <v>12.17761262248569</v>
      </c>
      <c r="O32" s="43">
        <f t="shared" si="11"/>
        <v>12.908269379834834</v>
      </c>
      <c r="P32" s="43">
        <f t="shared" si="11"/>
        <v>13.682765542624924</v>
      </c>
      <c r="Q32" s="43">
        <f t="shared" si="11"/>
        <v>14.503731475182416</v>
      </c>
      <c r="R32" s="43">
        <f t="shared" si="11"/>
        <v>15.373955363693364</v>
      </c>
      <c r="S32" s="43">
        <f t="shared" si="11"/>
        <v>16.29639268551497</v>
      </c>
      <c r="T32" s="43">
        <f t="shared" si="11"/>
        <v>17.274176246645865</v>
      </c>
      <c r="U32" s="43">
        <f t="shared" si="11"/>
        <v>18.310626821444622</v>
      </c>
      <c r="V32" s="43">
        <f t="shared" si="11"/>
        <v>19.409264430731298</v>
      </c>
      <c r="W32" s="43">
        <f t="shared" si="11"/>
        <v>20.573820296575182</v>
      </c>
      <c r="X32" s="43">
        <f t="shared" si="11"/>
        <v>21.808249514369685</v>
      </c>
      <c r="Y32" s="43">
        <f t="shared" si="11"/>
        <v>23.11674448523187</v>
      </c>
      <c r="Z32" s="43">
        <f t="shared" si="11"/>
        <v>9.315341328098647</v>
      </c>
      <c r="AA32" s="43">
        <f t="shared" si="11"/>
        <v>3.5387329024977112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  <c r="AF32" s="42"/>
      <c r="AG32" s="42"/>
    </row>
    <row r="33" spans="1:33" ht="25.8" x14ac:dyDescent="0.5">
      <c r="B33" s="55" t="s">
        <v>81</v>
      </c>
      <c r="C33" s="42"/>
      <c r="D33" s="42"/>
      <c r="E33" s="42"/>
      <c r="F33" s="42"/>
      <c r="G33" s="42"/>
      <c r="H33" s="42"/>
      <c r="I33" s="42"/>
    </row>
    <row r="34" spans="1:33" x14ac:dyDescent="0.3">
      <c r="B34" s="46"/>
      <c r="E34" s="52">
        <v>2014</v>
      </c>
      <c r="F34" s="52">
        <f>E34+1</f>
        <v>2015</v>
      </c>
      <c r="G34" s="52">
        <f t="shared" ref="G34:AE34" si="12">F34+1</f>
        <v>2016</v>
      </c>
      <c r="H34" s="52">
        <f t="shared" si="12"/>
        <v>2017</v>
      </c>
      <c r="I34" s="52">
        <f t="shared" si="12"/>
        <v>2018</v>
      </c>
      <c r="J34" s="52">
        <f t="shared" si="12"/>
        <v>2019</v>
      </c>
      <c r="K34" s="52">
        <f t="shared" si="12"/>
        <v>2020</v>
      </c>
      <c r="L34" s="52">
        <f t="shared" si="12"/>
        <v>2021</v>
      </c>
      <c r="M34" s="52">
        <f t="shared" si="12"/>
        <v>2022</v>
      </c>
      <c r="N34" s="52">
        <f t="shared" si="12"/>
        <v>2023</v>
      </c>
      <c r="O34" s="52">
        <f t="shared" si="12"/>
        <v>2024</v>
      </c>
      <c r="P34" s="52">
        <f t="shared" si="12"/>
        <v>2025</v>
      </c>
      <c r="Q34" s="52">
        <f t="shared" si="12"/>
        <v>2026</v>
      </c>
      <c r="R34" s="52">
        <f t="shared" si="12"/>
        <v>2027</v>
      </c>
      <c r="S34" s="52">
        <f t="shared" si="12"/>
        <v>2028</v>
      </c>
      <c r="T34" s="52">
        <f t="shared" si="12"/>
        <v>2029</v>
      </c>
      <c r="U34" s="52">
        <f t="shared" si="12"/>
        <v>2030</v>
      </c>
      <c r="V34" s="52">
        <f t="shared" si="12"/>
        <v>2031</v>
      </c>
      <c r="W34" s="52">
        <f t="shared" si="12"/>
        <v>2032</v>
      </c>
      <c r="X34" s="52">
        <f t="shared" si="12"/>
        <v>2033</v>
      </c>
      <c r="Y34" s="52">
        <f t="shared" si="12"/>
        <v>2034</v>
      </c>
      <c r="Z34" s="52">
        <f t="shared" si="12"/>
        <v>2035</v>
      </c>
      <c r="AA34" s="52">
        <f t="shared" si="12"/>
        <v>2036</v>
      </c>
      <c r="AB34" s="52">
        <f t="shared" si="12"/>
        <v>2037</v>
      </c>
      <c r="AC34" s="52">
        <f t="shared" si="12"/>
        <v>2038</v>
      </c>
      <c r="AD34" s="52">
        <f t="shared" si="12"/>
        <v>2039</v>
      </c>
      <c r="AE34" s="52">
        <f t="shared" si="12"/>
        <v>2040</v>
      </c>
      <c r="AF34" s="48" t="s">
        <v>77</v>
      </c>
      <c r="AG34" s="48" t="s">
        <v>78</v>
      </c>
    </row>
    <row r="35" spans="1:33" x14ac:dyDescent="0.3">
      <c r="D35" s="53" t="s">
        <v>47</v>
      </c>
      <c r="E35" s="51">
        <f>(1+$C$29)^(E34-$C$28)</f>
        <v>0.8396192830323016</v>
      </c>
      <c r="F35" s="51">
        <f>(1+$C$29)^(F34-$C$28)</f>
        <v>0.88999644001423983</v>
      </c>
      <c r="G35" s="51">
        <f>(1+$C$29)^(G34-$C$28)</f>
        <v>0.94339622641509424</v>
      </c>
      <c r="H35" s="51">
        <f>(1+$C$29)^(H34-$C$28)</f>
        <v>1</v>
      </c>
      <c r="I35" s="51">
        <f>(1+$C$29)^(I34-$C$28)</f>
        <v>1.06</v>
      </c>
      <c r="J35" s="51">
        <f t="shared" ref="J35:AE35" si="13">(1+$C$29)^(J34-$C$28)</f>
        <v>1.1236000000000002</v>
      </c>
      <c r="K35" s="51">
        <f t="shared" si="13"/>
        <v>1.1910160000000003</v>
      </c>
      <c r="L35" s="51">
        <f t="shared" si="13"/>
        <v>1.2624769600000003</v>
      </c>
      <c r="M35" s="51">
        <f t="shared" si="13"/>
        <v>1.3382255776000005</v>
      </c>
      <c r="N35" s="51">
        <f t="shared" si="13"/>
        <v>1.4185191122560006</v>
      </c>
      <c r="O35" s="51">
        <f t="shared" si="13"/>
        <v>1.5036302589913608</v>
      </c>
      <c r="P35" s="51">
        <f t="shared" si="13"/>
        <v>1.5938480745308423</v>
      </c>
      <c r="Q35" s="51">
        <f t="shared" si="13"/>
        <v>1.6894789590026928</v>
      </c>
      <c r="R35" s="51">
        <f t="shared" si="13"/>
        <v>1.7908476965428546</v>
      </c>
      <c r="S35" s="51">
        <f t="shared" si="13"/>
        <v>1.8982985583354262</v>
      </c>
      <c r="T35" s="51">
        <f t="shared" si="13"/>
        <v>2.0121964718355518</v>
      </c>
      <c r="U35" s="51">
        <f t="shared" si="13"/>
        <v>2.1329282601456852</v>
      </c>
      <c r="V35" s="51">
        <f t="shared" si="13"/>
        <v>2.2609039557544262</v>
      </c>
      <c r="W35" s="51">
        <f t="shared" si="13"/>
        <v>2.3965581930996924</v>
      </c>
      <c r="X35" s="51">
        <f t="shared" si="13"/>
        <v>2.5403516846856733</v>
      </c>
      <c r="Y35" s="51">
        <f t="shared" si="13"/>
        <v>2.692772785766814</v>
      </c>
      <c r="Z35" s="51">
        <f t="shared" si="13"/>
        <v>2.8543391529128228</v>
      </c>
      <c r="AA35" s="51">
        <f t="shared" si="13"/>
        <v>3.0255995020875925</v>
      </c>
      <c r="AB35" s="51">
        <f t="shared" si="13"/>
        <v>3.207135472212848</v>
      </c>
      <c r="AC35" s="51">
        <f t="shared" si="13"/>
        <v>3.3995636005456196</v>
      </c>
      <c r="AD35" s="51">
        <f t="shared" si="13"/>
        <v>3.6035374165783569</v>
      </c>
      <c r="AE35" s="51">
        <f t="shared" si="13"/>
        <v>3.8197496615730588</v>
      </c>
      <c r="AF35" s="48"/>
    </row>
    <row r="36" spans="1:33" x14ac:dyDescent="0.3">
      <c r="A36">
        <v>1</v>
      </c>
      <c r="B36" s="56" t="s">
        <v>12</v>
      </c>
      <c r="C36" s="56">
        <v>7</v>
      </c>
      <c r="D36" s="57" t="s">
        <v>62</v>
      </c>
      <c r="E36" s="58"/>
      <c r="F36" s="58"/>
      <c r="G36" s="58"/>
      <c r="H36" s="58"/>
      <c r="I36" s="58"/>
      <c r="J36" s="58">
        <f t="shared" ref="J36:Y38" si="14">J$35*INDEX($C$23:$I$26,$A$36,$C36)</f>
        <v>0.83192847321143382</v>
      </c>
      <c r="K36" s="58">
        <f t="shared" si="14"/>
        <v>0.88184418160412004</v>
      </c>
      <c r="L36" s="58">
        <f t="shared" si="14"/>
        <v>0.93475483250036717</v>
      </c>
      <c r="M36" s="58">
        <f t="shared" si="14"/>
        <v>0.99084012245038933</v>
      </c>
      <c r="N36" s="58">
        <f t="shared" si="14"/>
        <v>1.0502905297974128</v>
      </c>
      <c r="O36" s="58">
        <f t="shared" si="14"/>
        <v>1.1133079615852577</v>
      </c>
      <c r="P36" s="58">
        <f t="shared" si="14"/>
        <v>1.1801064392803731</v>
      </c>
      <c r="Q36" s="58">
        <f t="shared" si="14"/>
        <v>1.2509128256371953</v>
      </c>
      <c r="R36" s="58">
        <f t="shared" si="14"/>
        <v>1.3259675951754273</v>
      </c>
      <c r="S36" s="58">
        <f t="shared" si="14"/>
        <v>1.405525650885953</v>
      </c>
      <c r="T36" s="58">
        <f t="shared" si="14"/>
        <v>1.4898571899391104</v>
      </c>
      <c r="U36" s="58">
        <f t="shared" si="14"/>
        <v>1.5792486213354571</v>
      </c>
      <c r="V36" s="58">
        <f t="shared" si="14"/>
        <v>1.6740035386155845</v>
      </c>
      <c r="W36" s="58">
        <f t="shared" si="14"/>
        <v>1.7744437509325202</v>
      </c>
      <c r="X36" s="58">
        <f t="shared" si="14"/>
        <v>1.8809103759884707</v>
      </c>
      <c r="Y36" s="58">
        <f t="shared" si="14"/>
        <v>1.9937649985477792</v>
      </c>
      <c r="Z36" s="58">
        <f t="shared" ref="T36:AC38" si="15">Z$35*INDEX($C$23:$I$26,$A$36,$C36)</f>
        <v>2.1133908984606458</v>
      </c>
      <c r="AA36" s="58">
        <f t="shared" si="15"/>
        <v>2.240194352368285</v>
      </c>
      <c r="AB36" s="58">
        <f t="shared" si="15"/>
        <v>2.3746060135103821</v>
      </c>
      <c r="AC36" s="58">
        <f t="shared" si="15"/>
        <v>2.5170823743210056</v>
      </c>
      <c r="AD36" s="58"/>
      <c r="AE36" s="58"/>
      <c r="AF36" s="59">
        <f t="shared" ref="AF36:AF58" si="16">SUM(E36:AE36)</f>
        <v>30.602980726147173</v>
      </c>
      <c r="AG36" s="58">
        <f t="shared" ref="AG36:AG58" si="17">NPV($C$30,H36:AE36)+G36+F36*(1+$C$30)+E36*(1+$C$30)^2</f>
        <v>8.5769142478669629</v>
      </c>
    </row>
    <row r="37" spans="1:33" x14ac:dyDescent="0.3">
      <c r="B37" s="56"/>
      <c r="C37" s="56">
        <v>6</v>
      </c>
      <c r="D37" s="57" t="s">
        <v>61</v>
      </c>
      <c r="E37" s="58"/>
      <c r="F37" s="58"/>
      <c r="G37" s="58"/>
      <c r="H37" s="58"/>
      <c r="I37" s="58"/>
      <c r="J37" s="58">
        <f t="shared" si="14"/>
        <v>0.97564581362204994</v>
      </c>
      <c r="K37" s="58">
        <f t="shared" si="14"/>
        <v>1.0341845624393731</v>
      </c>
      <c r="L37" s="58">
        <f t="shared" si="14"/>
        <v>1.0962356361857355</v>
      </c>
      <c r="M37" s="58">
        <f t="shared" si="14"/>
        <v>1.1620097743568796</v>
      </c>
      <c r="N37" s="58">
        <f t="shared" si="14"/>
        <v>1.2317303608182926</v>
      </c>
      <c r="O37" s="58">
        <f t="shared" si="14"/>
        <v>1.3056341824673903</v>
      </c>
      <c r="P37" s="58">
        <f t="shared" si="14"/>
        <v>1.3839722334154336</v>
      </c>
      <c r="Q37" s="58">
        <f t="shared" si="14"/>
        <v>1.4670105674203595</v>
      </c>
      <c r="R37" s="58">
        <f t="shared" si="14"/>
        <v>1.5550312014655812</v>
      </c>
      <c r="S37" s="58">
        <f t="shared" si="14"/>
        <v>1.6483330735535164</v>
      </c>
      <c r="T37" s="58">
        <f t="shared" si="15"/>
        <v>1.7472330579667275</v>
      </c>
      <c r="U37" s="58">
        <f t="shared" si="15"/>
        <v>1.8520670414447313</v>
      </c>
      <c r="V37" s="58">
        <f t="shared" si="15"/>
        <v>1.963191063931415</v>
      </c>
      <c r="W37" s="58">
        <f t="shared" si="15"/>
        <v>2.0809825277673006</v>
      </c>
      <c r="X37" s="58">
        <f t="shared" si="15"/>
        <v>2.2058414794333379</v>
      </c>
      <c r="Y37" s="58">
        <f t="shared" si="15"/>
        <v>2.3381919681993386</v>
      </c>
      <c r="Z37" s="58">
        <f t="shared" si="15"/>
        <v>2.478483486291299</v>
      </c>
      <c r="AA37" s="58">
        <f t="shared" si="15"/>
        <v>2.6271924954687771</v>
      </c>
      <c r="AB37" s="58">
        <f t="shared" si="15"/>
        <v>2.7848240451969035</v>
      </c>
      <c r="AC37" s="58">
        <f t="shared" si="15"/>
        <v>2.9519134879087185</v>
      </c>
      <c r="AD37" s="58"/>
      <c r="AE37" s="58"/>
      <c r="AF37" s="59">
        <f t="shared" si="16"/>
        <v>35.889708059353161</v>
      </c>
      <c r="AG37" s="58">
        <f t="shared" si="17"/>
        <v>10.058593676237823</v>
      </c>
    </row>
    <row r="38" spans="1:33" x14ac:dyDescent="0.3">
      <c r="B38" s="56"/>
      <c r="C38" s="56">
        <v>5</v>
      </c>
      <c r="D38" s="57" t="s">
        <v>6</v>
      </c>
      <c r="E38" s="58"/>
      <c r="F38" s="58"/>
      <c r="G38" s="58"/>
      <c r="H38" s="58"/>
      <c r="I38" s="58"/>
      <c r="J38" s="58">
        <f t="shared" si="14"/>
        <v>0.93851271600188879</v>
      </c>
      <c r="K38" s="58">
        <f t="shared" si="14"/>
        <v>0.99482347896200229</v>
      </c>
      <c r="L38" s="58">
        <f t="shared" si="14"/>
        <v>1.0545128876997225</v>
      </c>
      <c r="M38" s="58">
        <f t="shared" si="14"/>
        <v>1.117783660961706</v>
      </c>
      <c r="N38" s="58">
        <f t="shared" si="14"/>
        <v>1.1848506806194083</v>
      </c>
      <c r="O38" s="58">
        <f t="shared" si="14"/>
        <v>1.2559417214565729</v>
      </c>
      <c r="P38" s="58">
        <f t="shared" si="14"/>
        <v>1.3312982247439673</v>
      </c>
      <c r="Q38" s="58">
        <f t="shared" si="14"/>
        <v>1.4111761182286053</v>
      </c>
      <c r="R38" s="58">
        <f t="shared" si="14"/>
        <v>1.4958466853223218</v>
      </c>
      <c r="S38" s="58">
        <f t="shared" si="14"/>
        <v>1.5855974864416613</v>
      </c>
      <c r="T38" s="58">
        <f t="shared" si="15"/>
        <v>1.6807333356281611</v>
      </c>
      <c r="U38" s="58">
        <f t="shared" si="15"/>
        <v>1.7815773357658509</v>
      </c>
      <c r="V38" s="58">
        <f t="shared" si="15"/>
        <v>1.8884719759118018</v>
      </c>
      <c r="W38" s="58">
        <f t="shared" si="15"/>
        <v>2.0017802944665104</v>
      </c>
      <c r="X38" s="58">
        <f t="shared" si="15"/>
        <v>2.1218871121345004</v>
      </c>
      <c r="Y38" s="58">
        <f t="shared" si="15"/>
        <v>2.249200338862571</v>
      </c>
      <c r="Z38" s="58">
        <f t="shared" si="15"/>
        <v>2.3841523591943252</v>
      </c>
      <c r="AA38" s="58">
        <f t="shared" si="15"/>
        <v>2.5272015007459849</v>
      </c>
      <c r="AB38" s="58">
        <f t="shared" si="15"/>
        <v>2.6788335907907439</v>
      </c>
      <c r="AC38" s="58">
        <f t="shared" si="15"/>
        <v>2.839563606238189</v>
      </c>
      <c r="AD38" s="58"/>
      <c r="AE38" s="58"/>
      <c r="AF38" s="59">
        <f t="shared" si="16"/>
        <v>34.523745110176499</v>
      </c>
      <c r="AG38" s="58">
        <f t="shared" si="17"/>
        <v>9.6757634158232939</v>
      </c>
    </row>
    <row r="39" spans="1:33" x14ac:dyDescent="0.3">
      <c r="B39" s="56"/>
      <c r="C39" s="56">
        <v>4</v>
      </c>
      <c r="D39" s="57" t="s">
        <v>5</v>
      </c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9">
        <f t="shared" si="16"/>
        <v>0</v>
      </c>
      <c r="AG39" s="58">
        <f t="shared" si="17"/>
        <v>0</v>
      </c>
    </row>
    <row r="40" spans="1:33" x14ac:dyDescent="0.3">
      <c r="B40" s="56"/>
      <c r="C40" s="56">
        <v>3</v>
      </c>
      <c r="D40" s="57" t="s">
        <v>4</v>
      </c>
      <c r="E40" s="58"/>
      <c r="F40" s="58"/>
      <c r="G40" s="58"/>
      <c r="H40" s="58">
        <f t="shared" ref="H40:AA40" si="18">H$35*INDEX($C$23:$I$26,$A$36,$C40)</f>
        <v>1.169597264957265</v>
      </c>
      <c r="I40" s="58">
        <f t="shared" si="18"/>
        <v>1.239773100854701</v>
      </c>
      <c r="J40" s="58">
        <f t="shared" si="18"/>
        <v>1.3141594869059832</v>
      </c>
      <c r="K40" s="58">
        <f t="shared" si="18"/>
        <v>1.3930090561203423</v>
      </c>
      <c r="L40" s="58">
        <f t="shared" si="18"/>
        <v>1.4765895994875629</v>
      </c>
      <c r="M40" s="58">
        <f t="shared" si="18"/>
        <v>1.5651849754568168</v>
      </c>
      <c r="N40" s="58">
        <f t="shared" si="18"/>
        <v>1.6590960739842258</v>
      </c>
      <c r="O40" s="58">
        <f t="shared" si="18"/>
        <v>1.7586418384232796</v>
      </c>
      <c r="P40" s="58">
        <f t="shared" si="18"/>
        <v>1.8641603487286762</v>
      </c>
      <c r="Q40" s="58">
        <f t="shared" si="18"/>
        <v>1.9760099696523967</v>
      </c>
      <c r="R40" s="58">
        <f t="shared" si="18"/>
        <v>2.0945705678315409</v>
      </c>
      <c r="S40" s="58">
        <f t="shared" si="18"/>
        <v>2.2202448019014338</v>
      </c>
      <c r="T40" s="58">
        <f t="shared" si="18"/>
        <v>2.3534594900155197</v>
      </c>
      <c r="U40" s="58">
        <f t="shared" si="18"/>
        <v>2.4946670594164511</v>
      </c>
      <c r="V40" s="58">
        <f t="shared" si="18"/>
        <v>2.6443470829814379</v>
      </c>
      <c r="W40" s="58">
        <f t="shared" si="18"/>
        <v>2.8030079079603252</v>
      </c>
      <c r="X40" s="58">
        <f t="shared" si="18"/>
        <v>2.9711883824379441</v>
      </c>
      <c r="Y40" s="58">
        <f t="shared" si="18"/>
        <v>3.1494596853842212</v>
      </c>
      <c r="Z40" s="58">
        <f t="shared" si="18"/>
        <v>3.3384272665072743</v>
      </c>
      <c r="AA40" s="58">
        <f t="shared" si="18"/>
        <v>3.5387329024977112</v>
      </c>
      <c r="AB40" s="58"/>
      <c r="AC40" s="58"/>
      <c r="AD40" s="58"/>
      <c r="AE40" s="58"/>
      <c r="AF40" s="59">
        <f t="shared" si="16"/>
        <v>43.024326861505109</v>
      </c>
      <c r="AG40" s="58">
        <f t="shared" si="17"/>
        <v>12.058170586894546</v>
      </c>
    </row>
    <row r="41" spans="1:33" x14ac:dyDescent="0.3">
      <c r="B41" s="56"/>
      <c r="C41" s="56">
        <v>2</v>
      </c>
      <c r="D41" s="57" t="s">
        <v>3</v>
      </c>
      <c r="E41" s="58"/>
      <c r="F41" s="58"/>
      <c r="G41" s="58">
        <f t="shared" ref="G41:Z41" si="19">G$35*INDEX($C$23:$I$26,$A$36,$C41)</f>
        <v>1.9754478599918603</v>
      </c>
      <c r="H41" s="58">
        <f t="shared" si="19"/>
        <v>2.0939747315913722</v>
      </c>
      <c r="I41" s="58">
        <f t="shared" si="19"/>
        <v>2.2196132154868544</v>
      </c>
      <c r="J41" s="58">
        <f t="shared" si="19"/>
        <v>2.3527900084160662</v>
      </c>
      <c r="K41" s="58">
        <f t="shared" si="19"/>
        <v>2.4939574089210303</v>
      </c>
      <c r="L41" s="58">
        <f t="shared" si="19"/>
        <v>2.6435948534562921</v>
      </c>
      <c r="M41" s="58">
        <f t="shared" si="19"/>
        <v>2.8022105446636698</v>
      </c>
      <c r="N41" s="58">
        <f t="shared" si="19"/>
        <v>2.9703431773434903</v>
      </c>
      <c r="O41" s="58">
        <f t="shared" si="19"/>
        <v>3.1485637679841001</v>
      </c>
      <c r="P41" s="58">
        <f t="shared" si="19"/>
        <v>3.337477594063146</v>
      </c>
      <c r="Q41" s="58">
        <f t="shared" si="19"/>
        <v>3.5377262497069344</v>
      </c>
      <c r="R41" s="58">
        <f t="shared" si="19"/>
        <v>3.7499898246893508</v>
      </c>
      <c r="S41" s="58">
        <f t="shared" si="19"/>
        <v>3.9749892141707126</v>
      </c>
      <c r="T41" s="58">
        <f t="shared" si="19"/>
        <v>4.2134885670209554</v>
      </c>
      <c r="U41" s="58">
        <f t="shared" si="19"/>
        <v>4.4662978810422134</v>
      </c>
      <c r="V41" s="58">
        <f t="shared" si="19"/>
        <v>4.734275753904746</v>
      </c>
      <c r="W41" s="58">
        <f t="shared" si="19"/>
        <v>5.0183322991390327</v>
      </c>
      <c r="X41" s="58">
        <f t="shared" si="19"/>
        <v>5.3194322370873728</v>
      </c>
      <c r="Y41" s="58">
        <f t="shared" si="19"/>
        <v>5.6385981713126156</v>
      </c>
      <c r="Z41" s="58">
        <f t="shared" si="19"/>
        <v>5.9769140615913727</v>
      </c>
      <c r="AA41" s="58"/>
      <c r="AB41" s="58"/>
      <c r="AC41" s="58"/>
      <c r="AD41" s="58"/>
      <c r="AE41" s="58"/>
      <c r="AF41" s="59">
        <f t="shared" si="16"/>
        <v>72.668017421583187</v>
      </c>
      <c r="AG41" s="58">
        <f t="shared" si="17"/>
        <v>23.013840263083896</v>
      </c>
    </row>
    <row r="42" spans="1:33" x14ac:dyDescent="0.3">
      <c r="B42" s="60"/>
      <c r="C42" s="60">
        <v>1</v>
      </c>
      <c r="D42" s="61" t="s">
        <v>2</v>
      </c>
      <c r="E42" s="62"/>
      <c r="F42" s="62">
        <f t="shared" ref="F42:Y42" si="20">F$35*INDEX($C$23:$I$26,$A$36,$C42)</f>
        <v>4.7358173540974526</v>
      </c>
      <c r="G42" s="62">
        <f t="shared" si="20"/>
        <v>5.0199663953433005</v>
      </c>
      <c r="H42" s="62">
        <f t="shared" si="20"/>
        <v>5.3211643790638989</v>
      </c>
      <c r="I42" s="62">
        <f t="shared" si="20"/>
        <v>5.6404342418077329</v>
      </c>
      <c r="J42" s="62">
        <f t="shared" si="20"/>
        <v>5.9788602963161974</v>
      </c>
      <c r="K42" s="62">
        <f t="shared" si="20"/>
        <v>6.33759191409517</v>
      </c>
      <c r="L42" s="62">
        <f t="shared" si="20"/>
        <v>6.7178474289408801</v>
      </c>
      <c r="M42" s="62">
        <f t="shared" si="20"/>
        <v>7.1209182746773338</v>
      </c>
      <c r="N42" s="62">
        <f t="shared" si="20"/>
        <v>7.5481733711579748</v>
      </c>
      <c r="O42" s="62">
        <f t="shared" si="20"/>
        <v>8.0010637734274539</v>
      </c>
      <c r="P42" s="62">
        <f t="shared" si="20"/>
        <v>8.4811275998331013</v>
      </c>
      <c r="Q42" s="62">
        <f t="shared" si="20"/>
        <v>8.9899952558230858</v>
      </c>
      <c r="R42" s="62">
        <f t="shared" si="20"/>
        <v>9.5293949711724721</v>
      </c>
      <c r="S42" s="62">
        <f t="shared" si="20"/>
        <v>10.101158669442823</v>
      </c>
      <c r="T42" s="62">
        <f t="shared" si="20"/>
        <v>10.707228189609392</v>
      </c>
      <c r="U42" s="62">
        <f t="shared" si="20"/>
        <v>11.349661880985957</v>
      </c>
      <c r="V42" s="62">
        <f t="shared" si="20"/>
        <v>12.030641593845115</v>
      </c>
      <c r="W42" s="62">
        <f t="shared" si="20"/>
        <v>12.752480089475824</v>
      </c>
      <c r="X42" s="62">
        <f t="shared" si="20"/>
        <v>13.517628894844369</v>
      </c>
      <c r="Y42" s="62">
        <f t="shared" si="20"/>
        <v>14.328686628535035</v>
      </c>
      <c r="Z42" s="62"/>
      <c r="AA42" s="62"/>
      <c r="AB42" s="62"/>
      <c r="AC42" s="62"/>
      <c r="AD42" s="62"/>
      <c r="AE42" s="62"/>
      <c r="AF42" s="63">
        <f t="shared" si="16"/>
        <v>174.20984120249457</v>
      </c>
      <c r="AG42" s="62">
        <f t="shared" si="17"/>
        <v>62.344322687489708</v>
      </c>
    </row>
    <row r="43" spans="1:33" s="48" customFormat="1" x14ac:dyDescent="0.3">
      <c r="A43"/>
      <c r="B43" s="56"/>
      <c r="C43" s="56"/>
      <c r="D43" s="64" t="s">
        <v>63</v>
      </c>
      <c r="E43" s="59">
        <f>SUM(E36:E42)</f>
        <v>0</v>
      </c>
      <c r="F43" s="59">
        <f t="shared" ref="F43:AG43" si="21">SUM(F36:F42)</f>
        <v>4.7358173540974526</v>
      </c>
      <c r="G43" s="59">
        <f t="shared" si="21"/>
        <v>6.9954142553351613</v>
      </c>
      <c r="H43" s="59">
        <f t="shared" si="21"/>
        <v>8.5847363756125361</v>
      </c>
      <c r="I43" s="59">
        <f t="shared" si="21"/>
        <v>9.0998205581492879</v>
      </c>
      <c r="J43" s="59">
        <f t="shared" si="21"/>
        <v>12.39189679447362</v>
      </c>
      <c r="K43" s="59">
        <f t="shared" si="21"/>
        <v>13.135410602142038</v>
      </c>
      <c r="L43" s="59">
        <f t="shared" si="21"/>
        <v>13.92353523827056</v>
      </c>
      <c r="M43" s="59">
        <f t="shared" si="21"/>
        <v>14.758947352566796</v>
      </c>
      <c r="N43" s="59">
        <f t="shared" si="21"/>
        <v>15.644484193720803</v>
      </c>
      <c r="O43" s="59">
        <f t="shared" si="21"/>
        <v>16.583153245344057</v>
      </c>
      <c r="P43" s="59">
        <f t="shared" si="21"/>
        <v>17.578142440064699</v>
      </c>
      <c r="Q43" s="59">
        <f t="shared" si="21"/>
        <v>18.632830986468576</v>
      </c>
      <c r="R43" s="59">
        <f t="shared" si="21"/>
        <v>19.750800845656695</v>
      </c>
      <c r="S43" s="59">
        <f t="shared" si="21"/>
        <v>20.935848896396099</v>
      </c>
      <c r="T43" s="59">
        <f t="shared" si="21"/>
        <v>22.191999830179867</v>
      </c>
      <c r="U43" s="59">
        <f t="shared" si="21"/>
        <v>23.523519819990661</v>
      </c>
      <c r="V43" s="59">
        <f t="shared" si="21"/>
        <v>24.934931009190098</v>
      </c>
      <c r="W43" s="59">
        <f t="shared" si="21"/>
        <v>26.431026869741515</v>
      </c>
      <c r="X43" s="59">
        <f t="shared" si="21"/>
        <v>28.016888481925996</v>
      </c>
      <c r="Y43" s="59">
        <f t="shared" si="21"/>
        <v>29.697901790841563</v>
      </c>
      <c r="Z43" s="59">
        <f t="shared" si="21"/>
        <v>16.291368072044918</v>
      </c>
      <c r="AA43" s="59">
        <f t="shared" si="21"/>
        <v>10.933321251080759</v>
      </c>
      <c r="AB43" s="59">
        <f t="shared" si="21"/>
        <v>7.83826364949803</v>
      </c>
      <c r="AC43" s="59">
        <f t="shared" si="21"/>
        <v>8.3085594684679123</v>
      </c>
      <c r="AD43" s="59">
        <f t="shared" si="21"/>
        <v>0</v>
      </c>
      <c r="AE43" s="59">
        <f t="shared" si="21"/>
        <v>0</v>
      </c>
      <c r="AF43" s="59">
        <f t="shared" si="21"/>
        <v>390.9186193812597</v>
      </c>
      <c r="AG43" s="59">
        <f t="shared" si="21"/>
        <v>125.72760487739623</v>
      </c>
    </row>
    <row r="44" spans="1:33" x14ac:dyDescent="0.3">
      <c r="A44">
        <v>2</v>
      </c>
      <c r="B44" s="65" t="s">
        <v>20</v>
      </c>
      <c r="C44" s="65">
        <v>7</v>
      </c>
      <c r="D44" s="66" t="s">
        <v>62</v>
      </c>
      <c r="E44" s="67"/>
      <c r="F44" s="67"/>
      <c r="G44" s="67"/>
      <c r="H44" s="67"/>
      <c r="I44" s="67"/>
      <c r="J44" s="67">
        <f t="shared" ref="J44:Y46" si="22">J$35*INDEX($C$23:$I$26,$A$44,$C44)</f>
        <v>1.4558748281200089</v>
      </c>
      <c r="K44" s="67">
        <f t="shared" si="22"/>
        <v>1.5432273178072098</v>
      </c>
      <c r="L44" s="67">
        <f t="shared" si="22"/>
        <v>1.6358209568756423</v>
      </c>
      <c r="M44" s="67">
        <f t="shared" si="22"/>
        <v>1.733970214288181</v>
      </c>
      <c r="N44" s="67">
        <f t="shared" si="22"/>
        <v>1.838008427145472</v>
      </c>
      <c r="O44" s="67">
        <f t="shared" si="22"/>
        <v>1.9482889327742006</v>
      </c>
      <c r="P44" s="67">
        <f t="shared" si="22"/>
        <v>2.0651862687406526</v>
      </c>
      <c r="Q44" s="67">
        <f t="shared" si="22"/>
        <v>2.1890974448650917</v>
      </c>
      <c r="R44" s="67">
        <f t="shared" si="22"/>
        <v>2.3204432915569972</v>
      </c>
      <c r="S44" s="67">
        <f t="shared" si="22"/>
        <v>2.4596698890504176</v>
      </c>
      <c r="T44" s="67">
        <f t="shared" si="22"/>
        <v>2.6072500823934428</v>
      </c>
      <c r="U44" s="67">
        <f t="shared" si="22"/>
        <v>2.7636850873370493</v>
      </c>
      <c r="V44" s="67">
        <f t="shared" si="22"/>
        <v>2.9295061925772723</v>
      </c>
      <c r="W44" s="67">
        <f t="shared" si="22"/>
        <v>3.1052765641319096</v>
      </c>
      <c r="X44" s="67">
        <f t="shared" si="22"/>
        <v>3.2915931579798232</v>
      </c>
      <c r="Y44" s="67">
        <f t="shared" si="22"/>
        <v>3.489088747458613</v>
      </c>
      <c r="Z44" s="67">
        <f t="shared" ref="T44:AC46" si="23">Z$35*INDEX($C$23:$I$26,$A$44,$C44)</f>
        <v>3.6984340723061297</v>
      </c>
      <c r="AA44" s="67">
        <f t="shared" si="23"/>
        <v>3.920340116644498</v>
      </c>
      <c r="AB44" s="67">
        <f t="shared" si="23"/>
        <v>4.1555605236431674</v>
      </c>
      <c r="AC44" s="67">
        <f t="shared" si="23"/>
        <v>4.4048941550617586</v>
      </c>
      <c r="AD44" s="67"/>
      <c r="AE44" s="67"/>
      <c r="AF44" s="68">
        <f t="shared" si="16"/>
        <v>53.555216270757541</v>
      </c>
      <c r="AG44" s="67">
        <f t="shared" si="17"/>
        <v>15.009599933767184</v>
      </c>
    </row>
    <row r="45" spans="1:33" x14ac:dyDescent="0.3">
      <c r="B45" s="65"/>
      <c r="C45" s="65">
        <v>6</v>
      </c>
      <c r="D45" s="66" t="s">
        <v>61</v>
      </c>
      <c r="E45" s="67"/>
      <c r="F45" s="67"/>
      <c r="G45" s="67"/>
      <c r="H45" s="67"/>
      <c r="I45" s="67"/>
      <c r="J45" s="67">
        <f t="shared" si="22"/>
        <v>1.995073350463259</v>
      </c>
      <c r="K45" s="67">
        <f t="shared" si="22"/>
        <v>2.1147777514910548</v>
      </c>
      <c r="L45" s="67">
        <f t="shared" si="22"/>
        <v>2.2416644165805182</v>
      </c>
      <c r="M45" s="67">
        <f t="shared" si="22"/>
        <v>2.3761642815753494</v>
      </c>
      <c r="N45" s="67">
        <f t="shared" si="22"/>
        <v>2.5187341384698705</v>
      </c>
      <c r="O45" s="67">
        <f t="shared" si="22"/>
        <v>2.6698581867780633</v>
      </c>
      <c r="P45" s="67">
        <f t="shared" si="22"/>
        <v>2.8300496779847468</v>
      </c>
      <c r="Q45" s="67">
        <f t="shared" si="22"/>
        <v>2.9998526586638317</v>
      </c>
      <c r="R45" s="67">
        <f t="shared" si="22"/>
        <v>3.1798438181836617</v>
      </c>
      <c r="S45" s="67">
        <f t="shared" si="22"/>
        <v>3.3706344472746816</v>
      </c>
      <c r="T45" s="67">
        <f t="shared" si="23"/>
        <v>3.5728725141111628</v>
      </c>
      <c r="U45" s="67">
        <f t="shared" si="23"/>
        <v>3.7872448649578332</v>
      </c>
      <c r="V45" s="67">
        <f t="shared" si="23"/>
        <v>4.0144795568553029</v>
      </c>
      <c r="W45" s="67">
        <f t="shared" si="23"/>
        <v>4.2553483302666226</v>
      </c>
      <c r="X45" s="67">
        <f t="shared" si="23"/>
        <v>4.5106692300826188</v>
      </c>
      <c r="Y45" s="67">
        <f t="shared" si="23"/>
        <v>4.7813093838875762</v>
      </c>
      <c r="Z45" s="67">
        <f t="shared" si="23"/>
        <v>5.0681879469208306</v>
      </c>
      <c r="AA45" s="67">
        <f t="shared" si="23"/>
        <v>5.372279223736081</v>
      </c>
      <c r="AB45" s="67">
        <f t="shared" si="23"/>
        <v>5.6946159771602458</v>
      </c>
      <c r="AC45" s="67">
        <f t="shared" si="23"/>
        <v>6.036292935789862</v>
      </c>
      <c r="AD45" s="67"/>
      <c r="AE45" s="67"/>
      <c r="AF45" s="68">
        <f t="shared" si="16"/>
        <v>73.389952691233162</v>
      </c>
      <c r="AG45" s="67">
        <f t="shared" si="17"/>
        <v>20.568562798522116</v>
      </c>
    </row>
    <row r="46" spans="1:33" x14ac:dyDescent="0.3">
      <c r="B46" s="65"/>
      <c r="C46" s="65">
        <v>5</v>
      </c>
      <c r="D46" s="66" t="s">
        <v>6</v>
      </c>
      <c r="E46" s="67"/>
      <c r="F46" s="67"/>
      <c r="G46" s="67"/>
      <c r="H46" s="67"/>
      <c r="I46" s="67"/>
      <c r="J46" s="67">
        <f t="shared" si="22"/>
        <v>1.6855238385866274</v>
      </c>
      <c r="K46" s="67">
        <f t="shared" si="22"/>
        <v>1.7866552689018251</v>
      </c>
      <c r="L46" s="67">
        <f t="shared" si="22"/>
        <v>1.8938545850359347</v>
      </c>
      <c r="M46" s="67">
        <f t="shared" si="22"/>
        <v>2.0074858601380909</v>
      </c>
      <c r="N46" s="67">
        <f t="shared" si="22"/>
        <v>2.1279350117463767</v>
      </c>
      <c r="O46" s="67">
        <f t="shared" si="22"/>
        <v>2.2556111124511595</v>
      </c>
      <c r="P46" s="67">
        <f t="shared" si="22"/>
        <v>2.3909477791982288</v>
      </c>
      <c r="Q46" s="67">
        <f t="shared" si="22"/>
        <v>2.5344046459501226</v>
      </c>
      <c r="R46" s="67">
        <f t="shared" si="22"/>
        <v>2.6864689247071301</v>
      </c>
      <c r="S46" s="67">
        <f t="shared" si="22"/>
        <v>2.8476570601895581</v>
      </c>
      <c r="T46" s="67">
        <f t="shared" si="23"/>
        <v>3.0185164838009322</v>
      </c>
      <c r="U46" s="67">
        <f t="shared" si="23"/>
        <v>3.1996274728289884</v>
      </c>
      <c r="V46" s="67">
        <f t="shared" si="23"/>
        <v>3.3916051211987273</v>
      </c>
      <c r="W46" s="67">
        <f t="shared" si="23"/>
        <v>3.5951014284706519</v>
      </c>
      <c r="X46" s="67">
        <f t="shared" si="23"/>
        <v>3.8108075141788902</v>
      </c>
      <c r="Y46" s="67">
        <f t="shared" si="23"/>
        <v>4.0394559650296245</v>
      </c>
      <c r="Z46" s="67">
        <f t="shared" si="23"/>
        <v>4.2818233229314018</v>
      </c>
      <c r="AA46" s="67">
        <f t="shared" si="23"/>
        <v>4.5387327223072864</v>
      </c>
      <c r="AB46" s="67">
        <f t="shared" si="23"/>
        <v>4.8110566856457231</v>
      </c>
      <c r="AC46" s="67">
        <f t="shared" si="23"/>
        <v>5.0997200867844672</v>
      </c>
      <c r="AD46" s="67"/>
      <c r="AE46" s="67"/>
      <c r="AF46" s="68">
        <f t="shared" si="16"/>
        <v>62.002990890081747</v>
      </c>
      <c r="AG46" s="67">
        <f t="shared" si="17"/>
        <v>17.377207166004681</v>
      </c>
    </row>
    <row r="47" spans="1:33" x14ac:dyDescent="0.3">
      <c r="B47" s="65"/>
      <c r="C47" s="65">
        <v>4</v>
      </c>
      <c r="D47" s="66" t="s">
        <v>5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8">
        <f t="shared" si="16"/>
        <v>0</v>
      </c>
      <c r="AG47" s="67">
        <f t="shared" si="17"/>
        <v>0</v>
      </c>
    </row>
    <row r="48" spans="1:33" x14ac:dyDescent="0.3">
      <c r="B48" s="65"/>
      <c r="C48" s="65">
        <v>3</v>
      </c>
      <c r="D48" s="66" t="s">
        <v>4</v>
      </c>
      <c r="E48" s="67"/>
      <c r="F48" s="67"/>
      <c r="G48" s="67"/>
      <c r="H48" s="67">
        <f t="shared" ref="H48:AA48" si="24">H$35*INDEX($C$23:$I$26,$A$44,$C48)</f>
        <v>2.2063139407255465</v>
      </c>
      <c r="I48" s="67">
        <f t="shared" si="24"/>
        <v>2.3386927771690793</v>
      </c>
      <c r="J48" s="67">
        <f t="shared" si="24"/>
        <v>2.4790143437992245</v>
      </c>
      <c r="K48" s="67">
        <f t="shared" si="24"/>
        <v>2.6277552044271784</v>
      </c>
      <c r="L48" s="67">
        <f t="shared" si="24"/>
        <v>2.7854205166928088</v>
      </c>
      <c r="M48" s="67">
        <f t="shared" si="24"/>
        <v>2.9525457476943777</v>
      </c>
      <c r="N48" s="67">
        <f t="shared" si="24"/>
        <v>3.1296984925560407</v>
      </c>
      <c r="O48" s="67">
        <f t="shared" si="24"/>
        <v>3.3174804021094033</v>
      </c>
      <c r="P48" s="67">
        <f t="shared" si="24"/>
        <v>3.5165292262359675</v>
      </c>
      <c r="Q48" s="67">
        <f t="shared" si="24"/>
        <v>3.7275209798101252</v>
      </c>
      <c r="R48" s="67">
        <f t="shared" si="24"/>
        <v>3.9511722385987333</v>
      </c>
      <c r="S48" s="67">
        <f t="shared" si="24"/>
        <v>4.1882425729146577</v>
      </c>
      <c r="T48" s="67">
        <f t="shared" si="24"/>
        <v>4.4395371272895376</v>
      </c>
      <c r="U48" s="67">
        <f t="shared" si="24"/>
        <v>4.7059093549269102</v>
      </c>
      <c r="V48" s="67">
        <f t="shared" si="24"/>
        <v>4.9882639162225244</v>
      </c>
      <c r="W48" s="67">
        <f t="shared" si="24"/>
        <v>5.2875597511958778</v>
      </c>
      <c r="X48" s="67">
        <f t="shared" si="24"/>
        <v>5.6048133362676289</v>
      </c>
      <c r="Y48" s="67">
        <f t="shared" si="24"/>
        <v>5.9411021364436873</v>
      </c>
      <c r="Z48" s="67">
        <f t="shared" si="24"/>
        <v>6.2975682646303088</v>
      </c>
      <c r="AA48" s="67">
        <f t="shared" si="24"/>
        <v>6.6754223605081275</v>
      </c>
      <c r="AB48" s="67"/>
      <c r="AC48" s="67"/>
      <c r="AD48" s="67"/>
      <c r="AE48" s="67"/>
      <c r="AF48" s="68">
        <f t="shared" si="16"/>
        <v>81.160562690217745</v>
      </c>
      <c r="AG48" s="67">
        <f t="shared" si="17"/>
        <v>22.746385155478492</v>
      </c>
    </row>
    <row r="49" spans="1:16384" x14ac:dyDescent="0.3">
      <c r="B49" s="65"/>
      <c r="C49" s="65">
        <v>2</v>
      </c>
      <c r="D49" s="66" t="s">
        <v>3</v>
      </c>
      <c r="E49" s="67"/>
      <c r="F49" s="67"/>
      <c r="G49" s="67">
        <f t="shared" ref="G49:Z49" si="25">G$35*INDEX($C$23:$I$26,$A$44,$C49)</f>
        <v>2.0354763395438011</v>
      </c>
      <c r="H49" s="67">
        <f t="shared" si="25"/>
        <v>2.1576049199164293</v>
      </c>
      <c r="I49" s="67">
        <f t="shared" si="25"/>
        <v>2.2870612151114154</v>
      </c>
      <c r="J49" s="67">
        <f t="shared" si="25"/>
        <v>2.4242848880181005</v>
      </c>
      <c r="K49" s="67">
        <f t="shared" si="25"/>
        <v>2.5697419812991869</v>
      </c>
      <c r="L49" s="67">
        <f t="shared" si="25"/>
        <v>2.723926500177138</v>
      </c>
      <c r="M49" s="67">
        <f t="shared" si="25"/>
        <v>2.8873620901877666</v>
      </c>
      <c r="N49" s="67">
        <f t="shared" si="25"/>
        <v>3.0606038155990327</v>
      </c>
      <c r="O49" s="67">
        <f t="shared" si="25"/>
        <v>3.2442400445349748</v>
      </c>
      <c r="P49" s="67">
        <f t="shared" si="25"/>
        <v>3.438894447207073</v>
      </c>
      <c r="Q49" s="67">
        <f t="shared" si="25"/>
        <v>3.6452281140394973</v>
      </c>
      <c r="R49" s="67">
        <f t="shared" si="25"/>
        <v>3.8639418008818676</v>
      </c>
      <c r="S49" s="67">
        <f t="shared" si="25"/>
        <v>4.0957783089347801</v>
      </c>
      <c r="T49" s="67">
        <f t="shared" si="25"/>
        <v>4.3415250074708673</v>
      </c>
      <c r="U49" s="67">
        <f t="shared" si="25"/>
        <v>4.60201650791912</v>
      </c>
      <c r="V49" s="67">
        <f t="shared" si="25"/>
        <v>4.8781374983942669</v>
      </c>
      <c r="W49" s="67">
        <f t="shared" si="25"/>
        <v>5.1708257482979247</v>
      </c>
      <c r="X49" s="67">
        <f t="shared" si="25"/>
        <v>5.4810752931957989</v>
      </c>
      <c r="Y49" s="67">
        <f t="shared" si="25"/>
        <v>5.8099398107875473</v>
      </c>
      <c r="Z49" s="67">
        <f t="shared" si="25"/>
        <v>6.1585361994348</v>
      </c>
      <c r="AA49" s="67"/>
      <c r="AB49" s="67"/>
      <c r="AC49" s="67"/>
      <c r="AD49" s="67"/>
      <c r="AE49" s="67"/>
      <c r="AF49" s="68">
        <f t="shared" si="16"/>
        <v>74.876200530951394</v>
      </c>
      <c r="AG49" s="67">
        <f t="shared" si="17"/>
        <v>23.713168181386866</v>
      </c>
    </row>
    <row r="50" spans="1:16384" x14ac:dyDescent="0.3">
      <c r="B50" s="69"/>
      <c r="C50" s="69">
        <v>1</v>
      </c>
      <c r="D50" s="70" t="s">
        <v>2</v>
      </c>
      <c r="E50" s="71"/>
      <c r="F50" s="71">
        <f t="shared" ref="F50:Y50" si="26">F$35*INDEX($C$23:$I$26,$A$44,$C50)</f>
        <v>2.7571424628136998</v>
      </c>
      <c r="G50" s="71">
        <f t="shared" si="26"/>
        <v>2.922571010582522</v>
      </c>
      <c r="H50" s="71">
        <f t="shared" si="26"/>
        <v>3.0979252712174734</v>
      </c>
      <c r="I50" s="71">
        <f t="shared" si="26"/>
        <v>3.283800787490522</v>
      </c>
      <c r="J50" s="71">
        <f t="shared" si="26"/>
        <v>3.4808288347399534</v>
      </c>
      <c r="K50" s="71">
        <f t="shared" si="26"/>
        <v>3.6896785648243511</v>
      </c>
      <c r="L50" s="71">
        <f t="shared" si="26"/>
        <v>3.9110592787138123</v>
      </c>
      <c r="M50" s="71">
        <f t="shared" si="26"/>
        <v>4.1457228354366418</v>
      </c>
      <c r="N50" s="71">
        <f t="shared" si="26"/>
        <v>4.3944662055628401</v>
      </c>
      <c r="O50" s="71">
        <f t="shared" si="26"/>
        <v>4.6581341778966117</v>
      </c>
      <c r="P50" s="71">
        <f t="shared" si="26"/>
        <v>4.9376222285704072</v>
      </c>
      <c r="Q50" s="71">
        <f t="shared" si="26"/>
        <v>5.2338795622846321</v>
      </c>
      <c r="R50" s="71">
        <f t="shared" si="26"/>
        <v>5.5479123360217102</v>
      </c>
      <c r="S50" s="71">
        <f t="shared" si="26"/>
        <v>5.8807870761830134</v>
      </c>
      <c r="T50" s="71">
        <f t="shared" si="26"/>
        <v>6.2336343007539954</v>
      </c>
      <c r="U50" s="71">
        <f t="shared" si="26"/>
        <v>6.6076523587992355</v>
      </c>
      <c r="V50" s="71">
        <f t="shared" si="26"/>
        <v>7.0041115003271894</v>
      </c>
      <c r="W50" s="71">
        <f t="shared" si="26"/>
        <v>7.4243581903468225</v>
      </c>
      <c r="X50" s="71">
        <f t="shared" si="26"/>
        <v>7.8698196817676296</v>
      </c>
      <c r="Y50" s="71">
        <f t="shared" si="26"/>
        <v>8.3420088626736888</v>
      </c>
      <c r="Z50" s="71"/>
      <c r="AA50" s="71"/>
      <c r="AB50" s="71"/>
      <c r="AC50" s="71"/>
      <c r="AD50" s="71"/>
      <c r="AE50" s="71"/>
      <c r="AF50" s="72">
        <f t="shared" si="16"/>
        <v>101.42311552700673</v>
      </c>
      <c r="AG50" s="71">
        <f t="shared" si="17"/>
        <v>36.296201171760863</v>
      </c>
    </row>
    <row r="51" spans="1:16384" s="48" customFormat="1" x14ac:dyDescent="0.3">
      <c r="A51"/>
      <c r="B51" s="65"/>
      <c r="C51" s="65"/>
      <c r="D51" s="73" t="s">
        <v>63</v>
      </c>
      <c r="E51" s="68">
        <f>SUM(E44:E50)</f>
        <v>0</v>
      </c>
      <c r="F51" s="68">
        <f t="shared" ref="F51:AG51" si="27">SUM(F44:F50)</f>
        <v>2.7571424628136998</v>
      </c>
      <c r="G51" s="68">
        <f t="shared" si="27"/>
        <v>4.9580473501263231</v>
      </c>
      <c r="H51" s="68">
        <f t="shared" si="27"/>
        <v>7.4618441318594488</v>
      </c>
      <c r="I51" s="68">
        <f t="shared" si="27"/>
        <v>7.9095547797710166</v>
      </c>
      <c r="J51" s="68">
        <f t="shared" si="27"/>
        <v>13.520600083727174</v>
      </c>
      <c r="K51" s="68">
        <f t="shared" si="27"/>
        <v>14.331836088750807</v>
      </c>
      <c r="L51" s="68">
        <f t="shared" si="27"/>
        <v>15.191746254075854</v>
      </c>
      <c r="M51" s="68">
        <f t="shared" si="27"/>
        <v>16.103251029320408</v>
      </c>
      <c r="N51" s="68">
        <f t="shared" si="27"/>
        <v>17.069446091079634</v>
      </c>
      <c r="O51" s="68">
        <f t="shared" si="27"/>
        <v>18.093612856544411</v>
      </c>
      <c r="P51" s="68">
        <f t="shared" si="27"/>
        <v>19.179229627937076</v>
      </c>
      <c r="Q51" s="68">
        <f t="shared" si="27"/>
        <v>20.329983405613302</v>
      </c>
      <c r="R51" s="68">
        <f t="shared" si="27"/>
        <v>21.549782409950101</v>
      </c>
      <c r="S51" s="68">
        <f t="shared" si="27"/>
        <v>22.842769354547109</v>
      </c>
      <c r="T51" s="68">
        <f t="shared" si="27"/>
        <v>24.213335515819939</v>
      </c>
      <c r="U51" s="68">
        <f t="shared" si="27"/>
        <v>25.666135646769138</v>
      </c>
      <c r="V51" s="68">
        <f t="shared" si="27"/>
        <v>27.20610378557528</v>
      </c>
      <c r="W51" s="68">
        <f t="shared" si="27"/>
        <v>28.838470012709809</v>
      </c>
      <c r="X51" s="68">
        <f t="shared" si="27"/>
        <v>30.568778213472392</v>
      </c>
      <c r="Y51" s="68">
        <f t="shared" si="27"/>
        <v>32.402904906280739</v>
      </c>
      <c r="Z51" s="68">
        <f t="shared" si="27"/>
        <v>25.504549806223473</v>
      </c>
      <c r="AA51" s="68">
        <f t="shared" si="27"/>
        <v>20.506774423195992</v>
      </c>
      <c r="AB51" s="68">
        <f t="shared" si="27"/>
        <v>14.661233186449138</v>
      </c>
      <c r="AC51" s="68">
        <f t="shared" si="27"/>
        <v>15.540907177636088</v>
      </c>
      <c r="AD51" s="68">
        <f t="shared" si="27"/>
        <v>0</v>
      </c>
      <c r="AE51" s="68">
        <f t="shared" si="27"/>
        <v>0</v>
      </c>
      <c r="AF51" s="68">
        <f t="shared" si="27"/>
        <v>446.40803860024835</v>
      </c>
      <c r="AG51" s="68">
        <f t="shared" si="27"/>
        <v>135.71112440692019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 x14ac:dyDescent="0.3">
      <c r="A52">
        <v>3</v>
      </c>
      <c r="B52" s="74" t="s">
        <v>21</v>
      </c>
      <c r="C52" s="74">
        <v>7</v>
      </c>
      <c r="D52" s="75" t="s">
        <v>62</v>
      </c>
      <c r="E52" s="76"/>
      <c r="F52" s="76"/>
      <c r="G52" s="76"/>
      <c r="H52" s="76"/>
      <c r="I52" s="76"/>
      <c r="J52" s="76"/>
      <c r="K52" s="76">
        <f>K$35*INDEX($C$23:$I$26,$A$52,$C52)</f>
        <v>4.5845930279367124</v>
      </c>
      <c r="L52" s="76">
        <f t="shared" ref="L52:AD52" si="28">L$35*INDEX($C$23:$I$26,$A$52,$C52)</f>
        <v>4.8596686096129158</v>
      </c>
      <c r="M52" s="76">
        <f t="shared" si="28"/>
        <v>5.1512487261896913</v>
      </c>
      <c r="N52" s="76">
        <f t="shared" si="28"/>
        <v>5.4603236497610732</v>
      </c>
      <c r="O52" s="76">
        <f t="shared" si="28"/>
        <v>5.7879430687467384</v>
      </c>
      <c r="P52" s="76">
        <f t="shared" si="28"/>
        <v>6.1352196528715419</v>
      </c>
      <c r="Q52" s="76">
        <f t="shared" si="28"/>
        <v>6.5033328320438342</v>
      </c>
      <c r="R52" s="76">
        <f t="shared" si="28"/>
        <v>6.8935328019664652</v>
      </c>
      <c r="S52" s="76">
        <f t="shared" si="28"/>
        <v>7.3071447700844541</v>
      </c>
      <c r="T52" s="76">
        <f t="shared" si="28"/>
        <v>7.745573456289522</v>
      </c>
      <c r="U52" s="76">
        <f t="shared" si="28"/>
        <v>8.2103078636668929</v>
      </c>
      <c r="V52" s="76">
        <f t="shared" si="28"/>
        <v>8.7029263354869073</v>
      </c>
      <c r="W52" s="76">
        <f t="shared" si="28"/>
        <v>9.2251019156161238</v>
      </c>
      <c r="X52" s="76">
        <f t="shared" si="28"/>
        <v>9.7786080305530891</v>
      </c>
      <c r="Y52" s="76">
        <f t="shared" si="28"/>
        <v>10.365324512386275</v>
      </c>
      <c r="Z52" s="76">
        <f t="shared" si="28"/>
        <v>10.987243983129451</v>
      </c>
      <c r="AA52" s="76">
        <f t="shared" si="28"/>
        <v>11.64647862211722</v>
      </c>
      <c r="AB52" s="76">
        <f t="shared" si="28"/>
        <v>12.345267339444254</v>
      </c>
      <c r="AC52" s="76">
        <f t="shared" si="28"/>
        <v>13.08598337981091</v>
      </c>
      <c r="AD52" s="76">
        <f t="shared" si="28"/>
        <v>13.871142382599567</v>
      </c>
      <c r="AE52" s="76"/>
      <c r="AF52" s="77">
        <f t="shared" si="16"/>
        <v>168.64696496031362</v>
      </c>
      <c r="AG52" s="76">
        <f t="shared" si="17"/>
        <v>47.265675509567949</v>
      </c>
    </row>
    <row r="53" spans="1:16384" x14ac:dyDescent="0.3">
      <c r="B53" s="74"/>
      <c r="C53" s="74">
        <v>6</v>
      </c>
      <c r="D53" s="75" t="s">
        <v>61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>
        <f t="shared" si="16"/>
        <v>0</v>
      </c>
      <c r="AG53" s="76">
        <f t="shared" si="17"/>
        <v>0</v>
      </c>
    </row>
    <row r="54" spans="1:16384" x14ac:dyDescent="0.3">
      <c r="B54" s="74"/>
      <c r="C54" s="74">
        <v>5</v>
      </c>
      <c r="D54" s="75" t="s">
        <v>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>
        <f t="shared" si="16"/>
        <v>0</v>
      </c>
      <c r="AG54" s="76">
        <f t="shared" si="17"/>
        <v>0</v>
      </c>
    </row>
    <row r="55" spans="1:16384" x14ac:dyDescent="0.3">
      <c r="B55" s="74"/>
      <c r="C55" s="74">
        <v>4</v>
      </c>
      <c r="D55" s="75" t="s">
        <v>5</v>
      </c>
      <c r="E55" s="76"/>
      <c r="F55" s="76"/>
      <c r="G55" s="76"/>
      <c r="H55" s="76"/>
      <c r="I55" s="76"/>
      <c r="J55" s="76">
        <f t="shared" ref="J55:AC55" si="29">J$35*INDEX($C$23:$I$26,$A$52,$C55)</f>
        <v>2.7680561678108453</v>
      </c>
      <c r="K55" s="76">
        <f t="shared" si="29"/>
        <v>2.9341395378794961</v>
      </c>
      <c r="L55" s="76">
        <f t="shared" si="29"/>
        <v>3.1101879101522658</v>
      </c>
      <c r="M55" s="76">
        <f t="shared" si="29"/>
        <v>3.2967991847614022</v>
      </c>
      <c r="N55" s="76">
        <f t="shared" si="29"/>
        <v>3.4946071358470867</v>
      </c>
      <c r="O55" s="76">
        <f t="shared" si="29"/>
        <v>3.7042835639979121</v>
      </c>
      <c r="P55" s="76">
        <f t="shared" si="29"/>
        <v>3.9265405778377866</v>
      </c>
      <c r="Q55" s="76">
        <f t="shared" si="29"/>
        <v>4.162133012508054</v>
      </c>
      <c r="R55" s="76">
        <f t="shared" si="29"/>
        <v>4.4118609932585375</v>
      </c>
      <c r="S55" s="76">
        <f t="shared" si="29"/>
        <v>4.6765726528540501</v>
      </c>
      <c r="T55" s="76">
        <f t="shared" si="29"/>
        <v>4.9571670120252938</v>
      </c>
      <c r="U55" s="76">
        <f t="shared" si="29"/>
        <v>5.2545970327468119</v>
      </c>
      <c r="V55" s="76">
        <f t="shared" si="29"/>
        <v>5.5698728547116199</v>
      </c>
      <c r="W55" s="76">
        <f t="shared" si="29"/>
        <v>5.9040652259943194</v>
      </c>
      <c r="X55" s="76">
        <f t="shared" si="29"/>
        <v>6.2583091395539769</v>
      </c>
      <c r="Y55" s="76">
        <f t="shared" si="29"/>
        <v>6.6338076879272165</v>
      </c>
      <c r="Z55" s="76">
        <f t="shared" si="29"/>
        <v>7.0318361492028494</v>
      </c>
      <c r="AA55" s="76">
        <f t="shared" si="29"/>
        <v>7.4537463181550212</v>
      </c>
      <c r="AB55" s="76">
        <f t="shared" si="29"/>
        <v>7.9009710972443221</v>
      </c>
      <c r="AC55" s="76">
        <f t="shared" si="29"/>
        <v>8.3750293630789834</v>
      </c>
      <c r="AD55" s="76"/>
      <c r="AE55" s="76"/>
      <c r="AF55" s="77">
        <f t="shared" si="16"/>
        <v>101.82458261754785</v>
      </c>
      <c r="AG55" s="76">
        <f t="shared" si="17"/>
        <v>28.537766345399522</v>
      </c>
    </row>
    <row r="56" spans="1:16384" x14ac:dyDescent="0.3">
      <c r="B56" s="74"/>
      <c r="C56" s="74">
        <v>3</v>
      </c>
      <c r="D56" s="75" t="s">
        <v>4</v>
      </c>
      <c r="E56" s="76"/>
      <c r="F56" s="76"/>
      <c r="G56" s="76"/>
      <c r="H56" s="76">
        <f t="shared" ref="H56:AA56" si="30">H$35*INDEX($C$23:$I$26,$A$52,$C56)</f>
        <v>2.6414839226469136</v>
      </c>
      <c r="I56" s="76">
        <f t="shared" si="30"/>
        <v>2.7999729580057284</v>
      </c>
      <c r="J56" s="76">
        <f t="shared" si="30"/>
        <v>2.9679713354860726</v>
      </c>
      <c r="K56" s="76">
        <f t="shared" si="30"/>
        <v>3.1460496156152371</v>
      </c>
      <c r="L56" s="76">
        <f t="shared" si="30"/>
        <v>3.3348125925521512</v>
      </c>
      <c r="M56" s="76">
        <f t="shared" si="30"/>
        <v>3.5349013481052811</v>
      </c>
      <c r="N56" s="76">
        <f t="shared" si="30"/>
        <v>3.7469954289915979</v>
      </c>
      <c r="O56" s="76">
        <f t="shared" si="30"/>
        <v>3.9718151547310945</v>
      </c>
      <c r="P56" s="76">
        <f t="shared" si="30"/>
        <v>4.21012406401496</v>
      </c>
      <c r="Q56" s="76">
        <f t="shared" si="30"/>
        <v>4.4627315078558576</v>
      </c>
      <c r="R56" s="76">
        <f t="shared" si="30"/>
        <v>4.7304953983272089</v>
      </c>
      <c r="S56" s="76">
        <f t="shared" si="30"/>
        <v>5.0143251222268423</v>
      </c>
      <c r="T56" s="76">
        <f t="shared" si="30"/>
        <v>5.315184629560453</v>
      </c>
      <c r="U56" s="76">
        <f t="shared" si="30"/>
        <v>5.6340957073340805</v>
      </c>
      <c r="V56" s="76">
        <f t="shared" si="30"/>
        <v>5.9721414497741252</v>
      </c>
      <c r="W56" s="76">
        <f t="shared" si="30"/>
        <v>6.3304699367605748</v>
      </c>
      <c r="X56" s="76">
        <f t="shared" si="30"/>
        <v>6.7102981329662077</v>
      </c>
      <c r="Y56" s="76">
        <f t="shared" si="30"/>
        <v>7.1129160209441809</v>
      </c>
      <c r="Z56" s="76">
        <f t="shared" si="30"/>
        <v>7.539690982200832</v>
      </c>
      <c r="AA56" s="76">
        <f t="shared" si="30"/>
        <v>7.9920724411328825</v>
      </c>
      <c r="AB56" s="76"/>
      <c r="AC56" s="76"/>
      <c r="AD56" s="76"/>
      <c r="AE56" s="76"/>
      <c r="AF56" s="77">
        <f t="shared" si="16"/>
        <v>97.168547749232275</v>
      </c>
      <c r="AG56" s="76">
        <f t="shared" si="17"/>
        <v>27.232847319440022</v>
      </c>
    </row>
    <row r="57" spans="1:16384" x14ac:dyDescent="0.3">
      <c r="B57" s="74"/>
      <c r="C57" s="74">
        <v>2</v>
      </c>
      <c r="D57" s="75" t="s">
        <v>3</v>
      </c>
      <c r="E57" s="76"/>
      <c r="F57" s="76"/>
      <c r="G57" s="76">
        <f t="shared" ref="G57:Z57" si="31">G$35*INDEX($C$23:$I$26,$A$52,$C57)</f>
        <v>0.66481047286279982</v>
      </c>
      <c r="H57" s="76">
        <f t="shared" si="31"/>
        <v>0.70469910123456792</v>
      </c>
      <c r="I57" s="76">
        <f t="shared" si="31"/>
        <v>0.74698104730864201</v>
      </c>
      <c r="J57" s="76">
        <f t="shared" si="31"/>
        <v>0.79179991014716067</v>
      </c>
      <c r="K57" s="76">
        <f t="shared" si="31"/>
        <v>0.83930790475599037</v>
      </c>
      <c r="L57" s="76">
        <f t="shared" si="31"/>
        <v>0.88966637904134982</v>
      </c>
      <c r="M57" s="76">
        <f t="shared" si="31"/>
        <v>0.94304636178383083</v>
      </c>
      <c r="N57" s="76">
        <f t="shared" si="31"/>
        <v>0.99962914349086074</v>
      </c>
      <c r="O57" s="76">
        <f t="shared" si="31"/>
        <v>1.0596068921003126</v>
      </c>
      <c r="P57" s="76">
        <f t="shared" si="31"/>
        <v>1.1231833056263312</v>
      </c>
      <c r="Q57" s="76">
        <f t="shared" si="31"/>
        <v>1.1905743039639112</v>
      </c>
      <c r="R57" s="76">
        <f t="shared" si="31"/>
        <v>1.2620087622017457</v>
      </c>
      <c r="S57" s="76">
        <f t="shared" si="31"/>
        <v>1.3377292879338507</v>
      </c>
      <c r="T57" s="76">
        <f t="shared" si="31"/>
        <v>1.4179930452098819</v>
      </c>
      <c r="U57" s="76">
        <f t="shared" si="31"/>
        <v>1.5030726279224751</v>
      </c>
      <c r="V57" s="76">
        <f t="shared" si="31"/>
        <v>1.5932569855978234</v>
      </c>
      <c r="W57" s="76">
        <f t="shared" si="31"/>
        <v>1.6888524047336932</v>
      </c>
      <c r="X57" s="76">
        <f t="shared" si="31"/>
        <v>1.7901835490177145</v>
      </c>
      <c r="Y57" s="76">
        <f t="shared" si="31"/>
        <v>1.8975945619587775</v>
      </c>
      <c r="Z57" s="76">
        <f t="shared" si="31"/>
        <v>2.0114502356763042</v>
      </c>
      <c r="AA57" s="76"/>
      <c r="AB57" s="76"/>
      <c r="AC57" s="76"/>
      <c r="AD57" s="76"/>
      <c r="AE57" s="76"/>
      <c r="AF57" s="77">
        <f t="shared" si="16"/>
        <v>24.455446282568023</v>
      </c>
      <c r="AG57" s="76">
        <f t="shared" si="17"/>
        <v>7.7449991657855222</v>
      </c>
    </row>
    <row r="58" spans="1:16384" x14ac:dyDescent="0.3">
      <c r="B58" s="78"/>
      <c r="C58" s="78">
        <v>1</v>
      </c>
      <c r="D58" s="79" t="s">
        <v>2</v>
      </c>
      <c r="E58" s="80"/>
      <c r="F58" s="80">
        <f t="shared" ref="F58:Y58" si="32">F$35*INDEX($C$23:$I$26,$A$52,$C58)</f>
        <v>2.0118866606015056</v>
      </c>
      <c r="G58" s="80">
        <f t="shared" si="32"/>
        <v>2.1325998602375957</v>
      </c>
      <c r="H58" s="80">
        <f t="shared" si="32"/>
        <v>2.2605558518518518</v>
      </c>
      <c r="I58" s="80">
        <f t="shared" si="32"/>
        <v>2.396189202962963</v>
      </c>
      <c r="J58" s="80">
        <f t="shared" si="32"/>
        <v>2.5399605551407411</v>
      </c>
      <c r="K58" s="80">
        <f t="shared" si="32"/>
        <v>2.6923581884491856</v>
      </c>
      <c r="L58" s="80">
        <f t="shared" si="32"/>
        <v>2.8538996797561369</v>
      </c>
      <c r="M58" s="80">
        <f t="shared" si="32"/>
        <v>3.0251336605415053</v>
      </c>
      <c r="N58" s="80">
        <f t="shared" si="32"/>
        <v>3.2066416801739961</v>
      </c>
      <c r="O58" s="80">
        <f t="shared" si="32"/>
        <v>3.3990401809844362</v>
      </c>
      <c r="P58" s="80">
        <f t="shared" si="32"/>
        <v>3.6029825918435021</v>
      </c>
      <c r="Q58" s="80">
        <f t="shared" si="32"/>
        <v>3.8191615473541121</v>
      </c>
      <c r="R58" s="80">
        <f t="shared" si="32"/>
        <v>4.0483112401953596</v>
      </c>
      <c r="S58" s="80">
        <f t="shared" si="32"/>
        <v>4.2912099146070819</v>
      </c>
      <c r="T58" s="80">
        <f t="shared" si="32"/>
        <v>4.5486825094835064</v>
      </c>
      <c r="U58" s="80">
        <f t="shared" si="32"/>
        <v>4.8216034600525175</v>
      </c>
      <c r="V58" s="80">
        <f t="shared" si="32"/>
        <v>5.1108996676556684</v>
      </c>
      <c r="W58" s="80">
        <f t="shared" si="32"/>
        <v>5.4175536477150104</v>
      </c>
      <c r="X58" s="80">
        <f t="shared" si="32"/>
        <v>5.7426068665779093</v>
      </c>
      <c r="Y58" s="80">
        <f t="shared" si="32"/>
        <v>6.087163278572584</v>
      </c>
      <c r="Z58" s="80"/>
      <c r="AA58" s="80"/>
      <c r="AB58" s="80"/>
      <c r="AC58" s="80"/>
      <c r="AD58" s="80"/>
      <c r="AE58" s="80"/>
      <c r="AF58" s="81">
        <f t="shared" si="16"/>
        <v>74.008440244757168</v>
      </c>
      <c r="AG58" s="80">
        <f t="shared" si="17"/>
        <v>26.485335434373106</v>
      </c>
    </row>
    <row r="59" spans="1:16384" s="48" customFormat="1" x14ac:dyDescent="0.3">
      <c r="A59"/>
      <c r="B59" s="74"/>
      <c r="C59" s="74"/>
      <c r="D59" s="82" t="s">
        <v>63</v>
      </c>
      <c r="E59" s="77">
        <f>SUM(E52:E58)</f>
        <v>0</v>
      </c>
      <c r="F59" s="77">
        <f t="shared" ref="F59:AG59" si="33">SUM(F52:F58)</f>
        <v>2.0118866606015056</v>
      </c>
      <c r="G59" s="77">
        <f t="shared" si="33"/>
        <v>2.7974103331003954</v>
      </c>
      <c r="H59" s="77">
        <f t="shared" si="33"/>
        <v>5.606738875733333</v>
      </c>
      <c r="I59" s="77">
        <f t="shared" si="33"/>
        <v>5.9431432082773341</v>
      </c>
      <c r="J59" s="77">
        <f t="shared" si="33"/>
        <v>9.0677879685848204</v>
      </c>
      <c r="K59" s="77">
        <f t="shared" si="33"/>
        <v>14.196448274636621</v>
      </c>
      <c r="L59" s="77">
        <f t="shared" si="33"/>
        <v>15.048235171114818</v>
      </c>
      <c r="M59" s="77">
        <f t="shared" si="33"/>
        <v>15.951129281381711</v>
      </c>
      <c r="N59" s="77">
        <f t="shared" si="33"/>
        <v>16.908197038264614</v>
      </c>
      <c r="O59" s="77">
        <f t="shared" si="33"/>
        <v>17.922688860560495</v>
      </c>
      <c r="P59" s="77">
        <f t="shared" si="33"/>
        <v>18.998050192194121</v>
      </c>
      <c r="Q59" s="77">
        <f t="shared" si="33"/>
        <v>20.137933203725769</v>
      </c>
      <c r="R59" s="77">
        <f t="shared" si="33"/>
        <v>21.346209195949317</v>
      </c>
      <c r="S59" s="77">
        <f t="shared" si="33"/>
        <v>22.626981747706282</v>
      </c>
      <c r="T59" s="77">
        <f t="shared" si="33"/>
        <v>23.984600652568655</v>
      </c>
      <c r="U59" s="77">
        <f t="shared" si="33"/>
        <v>25.423676691722779</v>
      </c>
      <c r="V59" s="77">
        <f t="shared" si="33"/>
        <v>26.949097293226142</v>
      </c>
      <c r="W59" s="77">
        <f t="shared" si="33"/>
        <v>28.566043130819722</v>
      </c>
      <c r="X59" s="77">
        <f t="shared" si="33"/>
        <v>30.2800057186689</v>
      </c>
      <c r="Y59" s="77">
        <f t="shared" si="33"/>
        <v>32.096806061789032</v>
      </c>
      <c r="Z59" s="77">
        <f t="shared" si="33"/>
        <v>27.570221350209433</v>
      </c>
      <c r="AA59" s="77">
        <f t="shared" si="33"/>
        <v>27.092297381405125</v>
      </c>
      <c r="AB59" s="77">
        <f t="shared" si="33"/>
        <v>20.246238436688575</v>
      </c>
      <c r="AC59" s="77">
        <f t="shared" si="33"/>
        <v>21.461012742889892</v>
      </c>
      <c r="AD59" s="77">
        <f t="shared" si="33"/>
        <v>13.871142382599567</v>
      </c>
      <c r="AE59" s="77">
        <f t="shared" si="33"/>
        <v>0</v>
      </c>
      <c r="AF59" s="77">
        <f t="shared" si="33"/>
        <v>466.10398185441898</v>
      </c>
      <c r="AG59" s="77">
        <f t="shared" si="33"/>
        <v>137.26662377456611</v>
      </c>
    </row>
    <row r="60" spans="1:16384" x14ac:dyDescent="0.3">
      <c r="B60" s="48" t="s">
        <v>63</v>
      </c>
      <c r="C60" s="48"/>
      <c r="D60" s="49"/>
      <c r="E60" s="50">
        <f>E43+E51+E59</f>
        <v>0</v>
      </c>
      <c r="F60" s="50">
        <f t="shared" ref="F60:AG60" si="34">F43+F51+F59</f>
        <v>9.5048464775126575</v>
      </c>
      <c r="G60" s="50">
        <f t="shared" si="34"/>
        <v>14.750871938561879</v>
      </c>
      <c r="H60" s="50">
        <f t="shared" si="34"/>
        <v>21.653319383205321</v>
      </c>
      <c r="I60" s="50">
        <f t="shared" si="34"/>
        <v>22.952518546197638</v>
      </c>
      <c r="J60" s="50">
        <f t="shared" si="34"/>
        <v>34.980284846785615</v>
      </c>
      <c r="K60" s="50">
        <f t="shared" si="34"/>
        <v>41.663694965529466</v>
      </c>
      <c r="L60" s="50">
        <f t="shared" si="34"/>
        <v>44.16351666346123</v>
      </c>
      <c r="M60" s="50">
        <f t="shared" si="34"/>
        <v>46.813327663268915</v>
      </c>
      <c r="N60" s="50">
        <f t="shared" si="34"/>
        <v>49.622127323065058</v>
      </c>
      <c r="O60" s="50">
        <f t="shared" si="34"/>
        <v>52.599454962448959</v>
      </c>
      <c r="P60" s="50">
        <f t="shared" si="34"/>
        <v>55.755422260195893</v>
      </c>
      <c r="Q60" s="50">
        <f t="shared" si="34"/>
        <v>59.100747595807647</v>
      </c>
      <c r="R60" s="50">
        <f t="shared" si="34"/>
        <v>62.646792451556109</v>
      </c>
      <c r="S60" s="50">
        <f t="shared" si="34"/>
        <v>66.405599998649492</v>
      </c>
      <c r="T60" s="50">
        <f t="shared" si="34"/>
        <v>70.389935998568461</v>
      </c>
      <c r="U60" s="50">
        <f t="shared" si="34"/>
        <v>74.613332158482578</v>
      </c>
      <c r="V60" s="50">
        <f t="shared" si="34"/>
        <v>79.09013208799152</v>
      </c>
      <c r="W60" s="50">
        <f t="shared" si="34"/>
        <v>83.835540013271043</v>
      </c>
      <c r="X60" s="50">
        <f t="shared" si="34"/>
        <v>88.865672414067291</v>
      </c>
      <c r="Y60" s="50">
        <f t="shared" si="34"/>
        <v>94.197612758911333</v>
      </c>
      <c r="Z60" s="50">
        <f t="shared" si="34"/>
        <v>69.36613922847782</v>
      </c>
      <c r="AA60" s="50">
        <f t="shared" si="34"/>
        <v>58.532393055681879</v>
      </c>
      <c r="AB60" s="50">
        <f t="shared" si="34"/>
        <v>42.745735272635741</v>
      </c>
      <c r="AC60" s="50">
        <f t="shared" si="34"/>
        <v>45.31047938899389</v>
      </c>
      <c r="AD60" s="50">
        <f t="shared" si="34"/>
        <v>13.871142382599567</v>
      </c>
      <c r="AE60" s="50">
        <f t="shared" si="34"/>
        <v>0</v>
      </c>
      <c r="AF60" s="50">
        <f t="shared" si="34"/>
        <v>1303.4306398359272</v>
      </c>
      <c r="AG60" s="50">
        <f t="shared" si="34"/>
        <v>398.70535305888257</v>
      </c>
    </row>
    <row r="64" spans="1:16384" ht="25.8" x14ac:dyDescent="0.5">
      <c r="B64" s="55" t="s">
        <v>98</v>
      </c>
      <c r="C64" s="42"/>
      <c r="D64" s="42"/>
      <c r="E64" s="42"/>
      <c r="F64" s="42"/>
      <c r="G64" s="42"/>
      <c r="H64" s="42"/>
      <c r="I64" s="42"/>
    </row>
    <row r="65" spans="1:33" x14ac:dyDescent="0.3">
      <c r="B65" s="46"/>
      <c r="E65" s="52">
        <v>2014</v>
      </c>
      <c r="F65" s="52">
        <f>E65+1</f>
        <v>2015</v>
      </c>
      <c r="G65" s="52">
        <f t="shared" ref="G65:AE65" si="35">F65+1</f>
        <v>2016</v>
      </c>
      <c r="H65" s="52">
        <f t="shared" si="35"/>
        <v>2017</v>
      </c>
      <c r="I65" s="52">
        <f t="shared" si="35"/>
        <v>2018</v>
      </c>
      <c r="J65" s="52">
        <f t="shared" si="35"/>
        <v>2019</v>
      </c>
      <c r="K65" s="52">
        <f t="shared" si="35"/>
        <v>2020</v>
      </c>
      <c r="L65" s="52">
        <f t="shared" si="35"/>
        <v>2021</v>
      </c>
      <c r="M65" s="52">
        <f t="shared" si="35"/>
        <v>2022</v>
      </c>
      <c r="N65" s="52">
        <f t="shared" si="35"/>
        <v>2023</v>
      </c>
      <c r="O65" s="52">
        <f t="shared" si="35"/>
        <v>2024</v>
      </c>
      <c r="P65" s="52">
        <f t="shared" si="35"/>
        <v>2025</v>
      </c>
      <c r="Q65" s="52">
        <f t="shared" si="35"/>
        <v>2026</v>
      </c>
      <c r="R65" s="52">
        <f t="shared" si="35"/>
        <v>2027</v>
      </c>
      <c r="S65" s="52">
        <f t="shared" si="35"/>
        <v>2028</v>
      </c>
      <c r="T65" s="52">
        <f t="shared" si="35"/>
        <v>2029</v>
      </c>
      <c r="U65" s="52">
        <f t="shared" si="35"/>
        <v>2030</v>
      </c>
      <c r="V65" s="52">
        <f t="shared" si="35"/>
        <v>2031</v>
      </c>
      <c r="W65" s="52">
        <f t="shared" si="35"/>
        <v>2032</v>
      </c>
      <c r="X65" s="52">
        <f t="shared" si="35"/>
        <v>2033</v>
      </c>
      <c r="Y65" s="52">
        <f t="shared" si="35"/>
        <v>2034</v>
      </c>
      <c r="Z65" s="52">
        <f t="shared" si="35"/>
        <v>2035</v>
      </c>
      <c r="AA65" s="52">
        <f t="shared" si="35"/>
        <v>2036</v>
      </c>
      <c r="AB65" s="52">
        <f t="shared" si="35"/>
        <v>2037</v>
      </c>
      <c r="AC65" s="52">
        <f t="shared" si="35"/>
        <v>2038</v>
      </c>
      <c r="AD65" s="52">
        <f t="shared" si="35"/>
        <v>2039</v>
      </c>
      <c r="AE65" s="52">
        <f t="shared" si="35"/>
        <v>2040</v>
      </c>
      <c r="AF65" s="48" t="s">
        <v>77</v>
      </c>
      <c r="AG65" s="48" t="s">
        <v>78</v>
      </c>
    </row>
    <row r="66" spans="1:33" x14ac:dyDescent="0.3">
      <c r="D66" s="53" t="s">
        <v>47</v>
      </c>
      <c r="E66" s="51">
        <v>1</v>
      </c>
      <c r="F66" s="51">
        <v>1</v>
      </c>
      <c r="G66" s="51">
        <v>1</v>
      </c>
      <c r="H66" s="51">
        <v>1</v>
      </c>
      <c r="I66" s="51">
        <v>1</v>
      </c>
      <c r="J66" s="51">
        <v>1</v>
      </c>
      <c r="K66" s="51">
        <v>1</v>
      </c>
      <c r="L66" s="51">
        <v>1</v>
      </c>
      <c r="M66" s="51">
        <v>1</v>
      </c>
      <c r="N66" s="51">
        <v>1</v>
      </c>
      <c r="O66" s="51">
        <v>1</v>
      </c>
      <c r="P66" s="51">
        <v>1</v>
      </c>
      <c r="Q66" s="51">
        <v>1</v>
      </c>
      <c r="R66" s="51">
        <v>1</v>
      </c>
      <c r="S66" s="51">
        <v>1</v>
      </c>
      <c r="T66" s="51">
        <v>1</v>
      </c>
      <c r="U66" s="51">
        <v>1</v>
      </c>
      <c r="V66" s="51">
        <v>1</v>
      </c>
      <c r="W66" s="51">
        <v>1</v>
      </c>
      <c r="X66" s="51">
        <v>1</v>
      </c>
      <c r="Y66" s="51">
        <v>1</v>
      </c>
      <c r="Z66" s="51">
        <v>1</v>
      </c>
      <c r="AA66" s="51">
        <v>1</v>
      </c>
      <c r="AB66" s="51">
        <v>1</v>
      </c>
      <c r="AC66" s="51">
        <v>1</v>
      </c>
      <c r="AD66" s="51">
        <v>1</v>
      </c>
      <c r="AE66" s="51">
        <v>1</v>
      </c>
      <c r="AF66" s="48"/>
    </row>
    <row r="67" spans="1:33" x14ac:dyDescent="0.3">
      <c r="A67">
        <v>1</v>
      </c>
      <c r="B67" s="56" t="s">
        <v>12</v>
      </c>
      <c r="C67" s="56">
        <v>7</v>
      </c>
      <c r="D67" s="57" t="s">
        <v>62</v>
      </c>
      <c r="E67" s="58"/>
      <c r="F67" s="58"/>
      <c r="G67" s="58"/>
      <c r="H67" s="58"/>
      <c r="I67" s="58"/>
      <c r="J67" s="58">
        <f>J$66*INDEX($C$23:$I$26,$A$67,$C67)</f>
        <v>0.74041337950465802</v>
      </c>
      <c r="K67" s="58">
        <f t="shared" ref="K67:Z69" si="36">K$66*INDEX($C$23:$I$26,$A$67,$C67)</f>
        <v>0.74041337950465802</v>
      </c>
      <c r="L67" s="58">
        <f t="shared" si="36"/>
        <v>0.74041337950465802</v>
      </c>
      <c r="M67" s="58">
        <f t="shared" si="36"/>
        <v>0.74041337950465802</v>
      </c>
      <c r="N67" s="58">
        <f t="shared" si="36"/>
        <v>0.74041337950465802</v>
      </c>
      <c r="O67" s="58">
        <f t="shared" si="36"/>
        <v>0.74041337950465802</v>
      </c>
      <c r="P67" s="58">
        <f t="shared" si="36"/>
        <v>0.74041337950465802</v>
      </c>
      <c r="Q67" s="58">
        <f t="shared" si="36"/>
        <v>0.74041337950465802</v>
      </c>
      <c r="R67" s="58">
        <f t="shared" si="36"/>
        <v>0.74041337950465802</v>
      </c>
      <c r="S67" s="58">
        <f t="shared" si="36"/>
        <v>0.74041337950465802</v>
      </c>
      <c r="T67" s="58">
        <f t="shared" si="36"/>
        <v>0.74041337950465802</v>
      </c>
      <c r="U67" s="58">
        <f t="shared" si="36"/>
        <v>0.74041337950465802</v>
      </c>
      <c r="V67" s="58">
        <f t="shared" si="36"/>
        <v>0.74041337950465802</v>
      </c>
      <c r="W67" s="58">
        <f t="shared" si="36"/>
        <v>0.74041337950465802</v>
      </c>
      <c r="X67" s="58">
        <f t="shared" si="36"/>
        <v>0.74041337950465802</v>
      </c>
      <c r="Y67" s="58">
        <f t="shared" si="36"/>
        <v>0.74041337950465802</v>
      </c>
      <c r="Z67" s="58">
        <f t="shared" si="36"/>
        <v>0.74041337950465802</v>
      </c>
      <c r="AA67" s="58">
        <f t="shared" ref="AA67:AC69" si="37">AA$66*INDEX($C$23:$I$26,$A$67,$C67)</f>
        <v>0.74041337950465802</v>
      </c>
      <c r="AB67" s="58">
        <f t="shared" si="37"/>
        <v>0.74041337950465802</v>
      </c>
      <c r="AC67" s="58">
        <f t="shared" si="37"/>
        <v>0.74041337950465802</v>
      </c>
      <c r="AD67" s="58"/>
      <c r="AE67" s="58"/>
      <c r="AF67" s="59">
        <f t="shared" ref="AF67:AF73" si="38">SUM(E67:AE67)</f>
        <v>14.808267590093154</v>
      </c>
      <c r="AG67" s="58">
        <f t="shared" ref="AG67:AG73" si="39">NPV($C$30,H67:AE67)+G67+F67*(1+$C$30)+E67*(1+$C$30)^2</f>
        <v>5.2012200560950541</v>
      </c>
    </row>
    <row r="68" spans="1:33" x14ac:dyDescent="0.3">
      <c r="B68" s="56"/>
      <c r="C68" s="56">
        <v>6</v>
      </c>
      <c r="D68" s="57" t="s">
        <v>61</v>
      </c>
      <c r="E68" s="58"/>
      <c r="F68" s="58"/>
      <c r="G68" s="58"/>
      <c r="H68" s="58"/>
      <c r="I68" s="58"/>
      <c r="J68" s="58">
        <f t="shared" ref="J68:J69" si="40">J$66*INDEX($C$23:$I$26,$A$67,$C68)</f>
        <v>0.86832130083842096</v>
      </c>
      <c r="K68" s="58">
        <f t="shared" si="36"/>
        <v>0.86832130083842096</v>
      </c>
      <c r="L68" s="58">
        <f t="shared" si="36"/>
        <v>0.86832130083842096</v>
      </c>
      <c r="M68" s="58">
        <f t="shared" si="36"/>
        <v>0.86832130083842096</v>
      </c>
      <c r="N68" s="58">
        <f t="shared" si="36"/>
        <v>0.86832130083842096</v>
      </c>
      <c r="O68" s="58">
        <f t="shared" si="36"/>
        <v>0.86832130083842096</v>
      </c>
      <c r="P68" s="58">
        <f t="shared" si="36"/>
        <v>0.86832130083842096</v>
      </c>
      <c r="Q68" s="58">
        <f t="shared" si="36"/>
        <v>0.86832130083842096</v>
      </c>
      <c r="R68" s="58">
        <f t="shared" si="36"/>
        <v>0.86832130083842096</v>
      </c>
      <c r="S68" s="58">
        <f t="shared" si="36"/>
        <v>0.86832130083842096</v>
      </c>
      <c r="T68" s="58">
        <f t="shared" si="36"/>
        <v>0.86832130083842096</v>
      </c>
      <c r="U68" s="58">
        <f t="shared" si="36"/>
        <v>0.86832130083842096</v>
      </c>
      <c r="V68" s="58">
        <f t="shared" si="36"/>
        <v>0.86832130083842096</v>
      </c>
      <c r="W68" s="58">
        <f t="shared" si="36"/>
        <v>0.86832130083842096</v>
      </c>
      <c r="X68" s="58">
        <f t="shared" si="36"/>
        <v>0.86832130083842096</v>
      </c>
      <c r="Y68" s="58">
        <f t="shared" si="36"/>
        <v>0.86832130083842096</v>
      </c>
      <c r="Z68" s="58">
        <f t="shared" si="36"/>
        <v>0.86832130083842096</v>
      </c>
      <c r="AA68" s="58">
        <f t="shared" si="37"/>
        <v>0.86832130083842096</v>
      </c>
      <c r="AB68" s="58">
        <f t="shared" si="37"/>
        <v>0.86832130083842096</v>
      </c>
      <c r="AC68" s="58">
        <f t="shared" si="37"/>
        <v>0.86832130083842096</v>
      </c>
      <c r="AD68" s="58"/>
      <c r="AE68" s="58"/>
      <c r="AF68" s="59">
        <f t="shared" si="38"/>
        <v>17.366426016768418</v>
      </c>
      <c r="AG68" s="58">
        <f t="shared" si="39"/>
        <v>6.099741428331293</v>
      </c>
    </row>
    <row r="69" spans="1:33" x14ac:dyDescent="0.3">
      <c r="B69" s="56"/>
      <c r="C69" s="56">
        <v>5</v>
      </c>
      <c r="D69" s="57" t="s">
        <v>6</v>
      </c>
      <c r="E69" s="58"/>
      <c r="F69" s="58"/>
      <c r="G69" s="58"/>
      <c r="H69" s="58"/>
      <c r="I69" s="58"/>
      <c r="J69" s="58">
        <f t="shared" si="40"/>
        <v>0.83527297614977636</v>
      </c>
      <c r="K69" s="58">
        <f t="shared" si="36"/>
        <v>0.83527297614977636</v>
      </c>
      <c r="L69" s="58">
        <f t="shared" si="36"/>
        <v>0.83527297614977636</v>
      </c>
      <c r="M69" s="58">
        <f t="shared" si="36"/>
        <v>0.83527297614977636</v>
      </c>
      <c r="N69" s="58">
        <f t="shared" si="36"/>
        <v>0.83527297614977636</v>
      </c>
      <c r="O69" s="58">
        <f t="shared" si="36"/>
        <v>0.83527297614977636</v>
      </c>
      <c r="P69" s="58">
        <f t="shared" si="36"/>
        <v>0.83527297614977636</v>
      </c>
      <c r="Q69" s="58">
        <f t="shared" si="36"/>
        <v>0.83527297614977636</v>
      </c>
      <c r="R69" s="58">
        <f t="shared" si="36"/>
        <v>0.83527297614977636</v>
      </c>
      <c r="S69" s="58">
        <f t="shared" si="36"/>
        <v>0.83527297614977636</v>
      </c>
      <c r="T69" s="58">
        <f t="shared" si="36"/>
        <v>0.83527297614977636</v>
      </c>
      <c r="U69" s="58">
        <f t="shared" si="36"/>
        <v>0.83527297614977636</v>
      </c>
      <c r="V69" s="58">
        <f t="shared" si="36"/>
        <v>0.83527297614977636</v>
      </c>
      <c r="W69" s="58">
        <f t="shared" si="36"/>
        <v>0.83527297614977636</v>
      </c>
      <c r="X69" s="58">
        <f t="shared" si="36"/>
        <v>0.83527297614977636</v>
      </c>
      <c r="Y69" s="58">
        <f t="shared" si="36"/>
        <v>0.83527297614977636</v>
      </c>
      <c r="Z69" s="58">
        <f t="shared" si="36"/>
        <v>0.83527297614977636</v>
      </c>
      <c r="AA69" s="58">
        <f t="shared" si="37"/>
        <v>0.83527297614977636</v>
      </c>
      <c r="AB69" s="58">
        <f t="shared" si="37"/>
        <v>0.83527297614977636</v>
      </c>
      <c r="AC69" s="58">
        <f t="shared" si="37"/>
        <v>0.83527297614977636</v>
      </c>
      <c r="AD69" s="58"/>
      <c r="AE69" s="58"/>
      <c r="AF69" s="59">
        <f t="shared" si="38"/>
        <v>16.705459522995522</v>
      </c>
      <c r="AG69" s="58">
        <f t="shared" si="39"/>
        <v>5.8675851573223641</v>
      </c>
    </row>
    <row r="70" spans="1:33" x14ac:dyDescent="0.3">
      <c r="B70" s="56"/>
      <c r="C70" s="56">
        <v>4</v>
      </c>
      <c r="D70" s="57" t="s">
        <v>5</v>
      </c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>
        <f t="shared" si="38"/>
        <v>0</v>
      </c>
      <c r="AG70" s="58">
        <f t="shared" si="39"/>
        <v>0</v>
      </c>
    </row>
    <row r="71" spans="1:33" x14ac:dyDescent="0.3">
      <c r="B71" s="56"/>
      <c r="C71" s="56">
        <v>3</v>
      </c>
      <c r="D71" s="57" t="s">
        <v>4</v>
      </c>
      <c r="E71" s="58"/>
      <c r="F71" s="58"/>
      <c r="G71" s="58"/>
      <c r="H71" s="58">
        <f t="shared" ref="H71:AA73" si="41">H$66*INDEX($C$23:$I$26,$A$67,$C71)</f>
        <v>1.169597264957265</v>
      </c>
      <c r="I71" s="58">
        <f t="shared" si="41"/>
        <v>1.169597264957265</v>
      </c>
      <c r="J71" s="58">
        <f t="shared" si="41"/>
        <v>1.169597264957265</v>
      </c>
      <c r="K71" s="58">
        <f t="shared" si="41"/>
        <v>1.169597264957265</v>
      </c>
      <c r="L71" s="58">
        <f t="shared" si="41"/>
        <v>1.169597264957265</v>
      </c>
      <c r="M71" s="58">
        <f t="shared" si="41"/>
        <v>1.169597264957265</v>
      </c>
      <c r="N71" s="58">
        <f t="shared" si="41"/>
        <v>1.169597264957265</v>
      </c>
      <c r="O71" s="58">
        <f t="shared" si="41"/>
        <v>1.169597264957265</v>
      </c>
      <c r="P71" s="58">
        <f t="shared" si="41"/>
        <v>1.169597264957265</v>
      </c>
      <c r="Q71" s="58">
        <f t="shared" si="41"/>
        <v>1.169597264957265</v>
      </c>
      <c r="R71" s="58">
        <f t="shared" si="41"/>
        <v>1.169597264957265</v>
      </c>
      <c r="S71" s="58">
        <f t="shared" si="41"/>
        <v>1.169597264957265</v>
      </c>
      <c r="T71" s="58">
        <f t="shared" si="41"/>
        <v>1.169597264957265</v>
      </c>
      <c r="U71" s="58">
        <f t="shared" si="41"/>
        <v>1.169597264957265</v>
      </c>
      <c r="V71" s="58">
        <f t="shared" si="41"/>
        <v>1.169597264957265</v>
      </c>
      <c r="W71" s="58">
        <f t="shared" si="41"/>
        <v>1.169597264957265</v>
      </c>
      <c r="X71" s="58">
        <f t="shared" si="41"/>
        <v>1.169597264957265</v>
      </c>
      <c r="Y71" s="58">
        <f t="shared" si="41"/>
        <v>1.169597264957265</v>
      </c>
      <c r="Z71" s="58">
        <f t="shared" si="41"/>
        <v>1.169597264957265</v>
      </c>
      <c r="AA71" s="58">
        <f t="shared" si="41"/>
        <v>1.169597264957265</v>
      </c>
      <c r="AB71" s="58"/>
      <c r="AC71" s="58"/>
      <c r="AD71" s="58"/>
      <c r="AE71" s="58"/>
      <c r="AF71" s="59">
        <f t="shared" si="38"/>
        <v>23.391945299145295</v>
      </c>
      <c r="AG71" s="58">
        <f t="shared" si="39"/>
        <v>8.2161302327079007</v>
      </c>
    </row>
    <row r="72" spans="1:33" x14ac:dyDescent="0.3">
      <c r="B72" s="56"/>
      <c r="C72" s="56">
        <v>2</v>
      </c>
      <c r="D72" s="57" t="s">
        <v>3</v>
      </c>
      <c r="E72" s="58"/>
      <c r="F72" s="58"/>
      <c r="G72" s="58">
        <f t="shared" ref="G72:G73" si="42">G$66*INDEX($C$23:$I$26,$A$67,$C72)</f>
        <v>2.0939747315913722</v>
      </c>
      <c r="H72" s="58">
        <f t="shared" si="41"/>
        <v>2.0939747315913722</v>
      </c>
      <c r="I72" s="58">
        <f t="shared" si="41"/>
        <v>2.0939747315913722</v>
      </c>
      <c r="J72" s="58">
        <f t="shared" si="41"/>
        <v>2.0939747315913722</v>
      </c>
      <c r="K72" s="58">
        <f t="shared" si="41"/>
        <v>2.0939747315913722</v>
      </c>
      <c r="L72" s="58">
        <f t="shared" si="41"/>
        <v>2.0939747315913722</v>
      </c>
      <c r="M72" s="58">
        <f t="shared" si="41"/>
        <v>2.0939747315913722</v>
      </c>
      <c r="N72" s="58">
        <f t="shared" si="41"/>
        <v>2.0939747315913722</v>
      </c>
      <c r="O72" s="58">
        <f t="shared" si="41"/>
        <v>2.0939747315913722</v>
      </c>
      <c r="P72" s="58">
        <f t="shared" si="41"/>
        <v>2.0939747315913722</v>
      </c>
      <c r="Q72" s="58">
        <f t="shared" si="41"/>
        <v>2.0939747315913722</v>
      </c>
      <c r="R72" s="58">
        <f t="shared" si="41"/>
        <v>2.0939747315913722</v>
      </c>
      <c r="S72" s="58">
        <f t="shared" si="41"/>
        <v>2.0939747315913722</v>
      </c>
      <c r="T72" s="58">
        <f t="shared" si="41"/>
        <v>2.0939747315913722</v>
      </c>
      <c r="U72" s="58">
        <f t="shared" si="41"/>
        <v>2.0939747315913722</v>
      </c>
      <c r="V72" s="58">
        <f t="shared" si="41"/>
        <v>2.0939747315913722</v>
      </c>
      <c r="W72" s="58">
        <f t="shared" si="41"/>
        <v>2.0939747315913722</v>
      </c>
      <c r="X72" s="58">
        <f t="shared" si="41"/>
        <v>2.0939747315913722</v>
      </c>
      <c r="Y72" s="58">
        <f t="shared" si="41"/>
        <v>2.0939747315913722</v>
      </c>
      <c r="Z72" s="58">
        <f t="shared" si="41"/>
        <v>2.0939747315913722</v>
      </c>
      <c r="AA72" s="58"/>
      <c r="AB72" s="58"/>
      <c r="AC72" s="58"/>
      <c r="AD72" s="58"/>
      <c r="AE72" s="58"/>
      <c r="AF72" s="59">
        <f t="shared" si="38"/>
        <v>41.879494631827455</v>
      </c>
      <c r="AG72" s="58">
        <f t="shared" si="39"/>
        <v>16.621907099195102</v>
      </c>
    </row>
    <row r="73" spans="1:33" x14ac:dyDescent="0.3">
      <c r="B73" s="60"/>
      <c r="C73" s="60">
        <v>1</v>
      </c>
      <c r="D73" s="61" t="s">
        <v>2</v>
      </c>
      <c r="E73" s="62"/>
      <c r="F73" s="62">
        <f t="shared" ref="F73" si="43">F$66*INDEX($C$23:$I$26,$A$67,$C73)</f>
        <v>5.3211643790638989</v>
      </c>
      <c r="G73" s="62">
        <f t="shared" si="42"/>
        <v>5.3211643790638989</v>
      </c>
      <c r="H73" s="62">
        <f t="shared" si="41"/>
        <v>5.3211643790638989</v>
      </c>
      <c r="I73" s="62">
        <f t="shared" si="41"/>
        <v>5.3211643790638989</v>
      </c>
      <c r="J73" s="62">
        <f t="shared" si="41"/>
        <v>5.3211643790638989</v>
      </c>
      <c r="K73" s="62">
        <f t="shared" si="41"/>
        <v>5.3211643790638989</v>
      </c>
      <c r="L73" s="62">
        <f t="shared" si="41"/>
        <v>5.3211643790638989</v>
      </c>
      <c r="M73" s="62">
        <f t="shared" si="41"/>
        <v>5.3211643790638989</v>
      </c>
      <c r="N73" s="62">
        <f t="shared" si="41"/>
        <v>5.3211643790638989</v>
      </c>
      <c r="O73" s="62">
        <f t="shared" si="41"/>
        <v>5.3211643790638989</v>
      </c>
      <c r="P73" s="62">
        <f t="shared" si="41"/>
        <v>5.3211643790638989</v>
      </c>
      <c r="Q73" s="62">
        <f t="shared" si="41"/>
        <v>5.3211643790638989</v>
      </c>
      <c r="R73" s="62">
        <f t="shared" si="41"/>
        <v>5.3211643790638989</v>
      </c>
      <c r="S73" s="62">
        <f t="shared" si="41"/>
        <v>5.3211643790638989</v>
      </c>
      <c r="T73" s="62">
        <f t="shared" si="41"/>
        <v>5.3211643790638989</v>
      </c>
      <c r="U73" s="62">
        <f t="shared" si="41"/>
        <v>5.3211643790638989</v>
      </c>
      <c r="V73" s="62">
        <f t="shared" si="41"/>
        <v>5.3211643790638989</v>
      </c>
      <c r="W73" s="62">
        <f t="shared" si="41"/>
        <v>5.3211643790638989</v>
      </c>
      <c r="X73" s="62">
        <f t="shared" si="41"/>
        <v>5.3211643790638989</v>
      </c>
      <c r="Y73" s="62">
        <f t="shared" si="41"/>
        <v>5.3211643790638989</v>
      </c>
      <c r="Z73" s="62"/>
      <c r="AA73" s="62"/>
      <c r="AB73" s="62"/>
      <c r="AC73" s="62"/>
      <c r="AD73" s="62"/>
      <c r="AE73" s="62"/>
      <c r="AF73" s="63">
        <f t="shared" si="38"/>
        <v>106.423287581278</v>
      </c>
      <c r="AG73" s="62">
        <f t="shared" si="39"/>
        <v>47.730340512884112</v>
      </c>
    </row>
    <row r="74" spans="1:33" s="48" customFormat="1" x14ac:dyDescent="0.3">
      <c r="A74"/>
      <c r="B74" s="56"/>
      <c r="C74" s="56"/>
      <c r="D74" s="64" t="s">
        <v>63</v>
      </c>
      <c r="E74" s="59">
        <f>SUM(E67:E73)</f>
        <v>0</v>
      </c>
      <c r="F74" s="59">
        <f t="shared" ref="F74:AG74" si="44">SUM(F67:F73)</f>
        <v>5.3211643790638989</v>
      </c>
      <c r="G74" s="59">
        <f t="shared" si="44"/>
        <v>7.4151391106552715</v>
      </c>
      <c r="H74" s="59">
        <f t="shared" si="44"/>
        <v>8.5847363756125361</v>
      </c>
      <c r="I74" s="59">
        <f t="shared" si="44"/>
        <v>8.5847363756125361</v>
      </c>
      <c r="J74" s="59">
        <f t="shared" si="44"/>
        <v>11.02874403210539</v>
      </c>
      <c r="K74" s="59">
        <f t="shared" si="44"/>
        <v>11.02874403210539</v>
      </c>
      <c r="L74" s="59">
        <f t="shared" si="44"/>
        <v>11.02874403210539</v>
      </c>
      <c r="M74" s="59">
        <f t="shared" si="44"/>
        <v>11.02874403210539</v>
      </c>
      <c r="N74" s="59">
        <f t="shared" si="44"/>
        <v>11.02874403210539</v>
      </c>
      <c r="O74" s="59">
        <f t="shared" si="44"/>
        <v>11.02874403210539</v>
      </c>
      <c r="P74" s="59">
        <f t="shared" si="44"/>
        <v>11.02874403210539</v>
      </c>
      <c r="Q74" s="59">
        <f t="shared" si="44"/>
        <v>11.02874403210539</v>
      </c>
      <c r="R74" s="59">
        <f t="shared" si="44"/>
        <v>11.02874403210539</v>
      </c>
      <c r="S74" s="59">
        <f t="shared" si="44"/>
        <v>11.02874403210539</v>
      </c>
      <c r="T74" s="59">
        <f t="shared" si="44"/>
        <v>11.02874403210539</v>
      </c>
      <c r="U74" s="59">
        <f t="shared" si="44"/>
        <v>11.02874403210539</v>
      </c>
      <c r="V74" s="59">
        <f t="shared" si="44"/>
        <v>11.02874403210539</v>
      </c>
      <c r="W74" s="59">
        <f t="shared" si="44"/>
        <v>11.02874403210539</v>
      </c>
      <c r="X74" s="59">
        <f t="shared" si="44"/>
        <v>11.02874403210539</v>
      </c>
      <c r="Y74" s="59">
        <f t="shared" si="44"/>
        <v>11.02874403210539</v>
      </c>
      <c r="Z74" s="59">
        <f t="shared" si="44"/>
        <v>5.707579653041492</v>
      </c>
      <c r="AA74" s="59">
        <f t="shared" si="44"/>
        <v>3.6136049214501202</v>
      </c>
      <c r="AB74" s="59">
        <f t="shared" si="44"/>
        <v>2.4440076564928552</v>
      </c>
      <c r="AC74" s="59">
        <f t="shared" si="44"/>
        <v>2.4440076564928552</v>
      </c>
      <c r="AD74" s="59">
        <f t="shared" si="44"/>
        <v>0</v>
      </c>
      <c r="AE74" s="59">
        <f t="shared" si="44"/>
        <v>0</v>
      </c>
      <c r="AF74" s="59">
        <f t="shared" si="44"/>
        <v>220.57488064210784</v>
      </c>
      <c r="AG74" s="59">
        <f t="shared" si="44"/>
        <v>89.736924486535827</v>
      </c>
    </row>
    <row r="75" spans="1:33" x14ac:dyDescent="0.3">
      <c r="A75">
        <v>2</v>
      </c>
      <c r="B75" s="65" t="s">
        <v>20</v>
      </c>
      <c r="C75" s="65">
        <v>7</v>
      </c>
      <c r="D75" s="66" t="s">
        <v>62</v>
      </c>
      <c r="E75" s="67"/>
      <c r="F75" s="67"/>
      <c r="G75" s="67"/>
      <c r="H75" s="67"/>
      <c r="I75" s="67"/>
      <c r="J75" s="67">
        <f>J$66*INDEX($C$23:$I$26,$A$75,$C75)</f>
        <v>1.2957234141331513</v>
      </c>
      <c r="K75" s="67">
        <f t="shared" ref="K75:Z77" si="45">K$66*INDEX($C$23:$I$26,$A$75,$C75)</f>
        <v>1.2957234141331513</v>
      </c>
      <c r="L75" s="67">
        <f t="shared" si="45"/>
        <v>1.2957234141331513</v>
      </c>
      <c r="M75" s="67">
        <f t="shared" si="45"/>
        <v>1.2957234141331513</v>
      </c>
      <c r="N75" s="67">
        <f t="shared" si="45"/>
        <v>1.2957234141331513</v>
      </c>
      <c r="O75" s="67">
        <f t="shared" si="45"/>
        <v>1.2957234141331513</v>
      </c>
      <c r="P75" s="67">
        <f t="shared" si="45"/>
        <v>1.2957234141331513</v>
      </c>
      <c r="Q75" s="67">
        <f t="shared" si="45"/>
        <v>1.2957234141331513</v>
      </c>
      <c r="R75" s="67">
        <f t="shared" si="45"/>
        <v>1.2957234141331513</v>
      </c>
      <c r="S75" s="67">
        <f t="shared" si="45"/>
        <v>1.2957234141331513</v>
      </c>
      <c r="T75" s="67">
        <f t="shared" si="45"/>
        <v>1.2957234141331513</v>
      </c>
      <c r="U75" s="67">
        <f t="shared" si="45"/>
        <v>1.2957234141331513</v>
      </c>
      <c r="V75" s="67">
        <f t="shared" si="45"/>
        <v>1.2957234141331513</v>
      </c>
      <c r="W75" s="67">
        <f t="shared" si="45"/>
        <v>1.2957234141331513</v>
      </c>
      <c r="X75" s="67">
        <f t="shared" si="45"/>
        <v>1.2957234141331513</v>
      </c>
      <c r="Y75" s="67">
        <f t="shared" si="45"/>
        <v>1.2957234141331513</v>
      </c>
      <c r="Z75" s="67">
        <f t="shared" si="45"/>
        <v>1.2957234141331513</v>
      </c>
      <c r="AA75" s="67">
        <f t="shared" ref="AA75:AC77" si="46">AA$66*INDEX($C$23:$I$26,$A$75,$C75)</f>
        <v>1.2957234141331513</v>
      </c>
      <c r="AB75" s="67">
        <f t="shared" si="46"/>
        <v>1.2957234141331513</v>
      </c>
      <c r="AC75" s="67">
        <f t="shared" si="46"/>
        <v>1.2957234141331513</v>
      </c>
      <c r="AD75" s="67"/>
      <c r="AE75" s="67"/>
      <c r="AF75" s="68">
        <f t="shared" ref="AF75:AF81" si="47">SUM(E75:AE75)</f>
        <v>25.914468282663016</v>
      </c>
      <c r="AG75" s="67">
        <f t="shared" ref="AG75:AG81" si="48">NPV($C$30,H75:AE75)+G75+F75*(1+$C$30)+E75*(1+$C$30)^2</f>
        <v>9.1021350981663431</v>
      </c>
    </row>
    <row r="76" spans="1:33" x14ac:dyDescent="0.3">
      <c r="B76" s="65"/>
      <c r="C76" s="65">
        <v>6</v>
      </c>
      <c r="D76" s="66" t="s">
        <v>61</v>
      </c>
      <c r="E76" s="67"/>
      <c r="F76" s="67"/>
      <c r="G76" s="67"/>
      <c r="H76" s="67"/>
      <c r="I76" s="67"/>
      <c r="J76" s="67">
        <f t="shared" ref="J76:J77" si="49">J$66*INDEX($C$23:$I$26,$A$75,$C76)</f>
        <v>1.7756081794795824</v>
      </c>
      <c r="K76" s="67">
        <f t="shared" si="45"/>
        <v>1.7756081794795824</v>
      </c>
      <c r="L76" s="67">
        <f t="shared" si="45"/>
        <v>1.7756081794795824</v>
      </c>
      <c r="M76" s="67">
        <f t="shared" si="45"/>
        <v>1.7756081794795824</v>
      </c>
      <c r="N76" s="67">
        <f t="shared" si="45"/>
        <v>1.7756081794795824</v>
      </c>
      <c r="O76" s="67">
        <f t="shared" si="45"/>
        <v>1.7756081794795824</v>
      </c>
      <c r="P76" s="67">
        <f t="shared" si="45"/>
        <v>1.7756081794795824</v>
      </c>
      <c r="Q76" s="67">
        <f t="shared" si="45"/>
        <v>1.7756081794795824</v>
      </c>
      <c r="R76" s="67">
        <f t="shared" si="45"/>
        <v>1.7756081794795824</v>
      </c>
      <c r="S76" s="67">
        <f t="shared" si="45"/>
        <v>1.7756081794795824</v>
      </c>
      <c r="T76" s="67">
        <f t="shared" si="45"/>
        <v>1.7756081794795824</v>
      </c>
      <c r="U76" s="67">
        <f t="shared" si="45"/>
        <v>1.7756081794795824</v>
      </c>
      <c r="V76" s="67">
        <f t="shared" si="45"/>
        <v>1.7756081794795824</v>
      </c>
      <c r="W76" s="67">
        <f t="shared" si="45"/>
        <v>1.7756081794795824</v>
      </c>
      <c r="X76" s="67">
        <f t="shared" si="45"/>
        <v>1.7756081794795824</v>
      </c>
      <c r="Y76" s="67">
        <f t="shared" si="45"/>
        <v>1.7756081794795824</v>
      </c>
      <c r="Z76" s="67">
        <f t="shared" si="45"/>
        <v>1.7756081794795824</v>
      </c>
      <c r="AA76" s="67">
        <f t="shared" si="46"/>
        <v>1.7756081794795824</v>
      </c>
      <c r="AB76" s="67">
        <f t="shared" si="46"/>
        <v>1.7756081794795824</v>
      </c>
      <c r="AC76" s="67">
        <f t="shared" si="46"/>
        <v>1.7756081794795824</v>
      </c>
      <c r="AD76" s="67"/>
      <c r="AE76" s="67"/>
      <c r="AF76" s="68">
        <f t="shared" si="47"/>
        <v>35.512163589591658</v>
      </c>
      <c r="AG76" s="67">
        <f t="shared" si="48"/>
        <v>12.473206360822562</v>
      </c>
    </row>
    <row r="77" spans="1:33" x14ac:dyDescent="0.3">
      <c r="B77" s="65"/>
      <c r="C77" s="65">
        <v>5</v>
      </c>
      <c r="D77" s="66" t="s">
        <v>6</v>
      </c>
      <c r="E77" s="67"/>
      <c r="F77" s="67"/>
      <c r="G77" s="67"/>
      <c r="H77" s="67"/>
      <c r="I77" s="67"/>
      <c r="J77" s="67">
        <f t="shared" si="49"/>
        <v>1.5001102159012345</v>
      </c>
      <c r="K77" s="67">
        <f t="shared" si="45"/>
        <v>1.5001102159012345</v>
      </c>
      <c r="L77" s="67">
        <f t="shared" si="45"/>
        <v>1.5001102159012345</v>
      </c>
      <c r="M77" s="67">
        <f t="shared" si="45"/>
        <v>1.5001102159012345</v>
      </c>
      <c r="N77" s="67">
        <f t="shared" si="45"/>
        <v>1.5001102159012345</v>
      </c>
      <c r="O77" s="67">
        <f t="shared" si="45"/>
        <v>1.5001102159012345</v>
      </c>
      <c r="P77" s="67">
        <f t="shared" si="45"/>
        <v>1.5001102159012345</v>
      </c>
      <c r="Q77" s="67">
        <f t="shared" si="45"/>
        <v>1.5001102159012345</v>
      </c>
      <c r="R77" s="67">
        <f t="shared" si="45"/>
        <v>1.5001102159012345</v>
      </c>
      <c r="S77" s="67">
        <f t="shared" si="45"/>
        <v>1.5001102159012345</v>
      </c>
      <c r="T77" s="67">
        <f t="shared" si="45"/>
        <v>1.5001102159012345</v>
      </c>
      <c r="U77" s="67">
        <f t="shared" si="45"/>
        <v>1.5001102159012345</v>
      </c>
      <c r="V77" s="67">
        <f t="shared" si="45"/>
        <v>1.5001102159012345</v>
      </c>
      <c r="W77" s="67">
        <f t="shared" si="45"/>
        <v>1.5001102159012345</v>
      </c>
      <c r="X77" s="67">
        <f t="shared" si="45"/>
        <v>1.5001102159012345</v>
      </c>
      <c r="Y77" s="67">
        <f t="shared" si="45"/>
        <v>1.5001102159012345</v>
      </c>
      <c r="Z77" s="67">
        <f t="shared" si="45"/>
        <v>1.5001102159012345</v>
      </c>
      <c r="AA77" s="67">
        <f t="shared" si="46"/>
        <v>1.5001102159012345</v>
      </c>
      <c r="AB77" s="67">
        <f t="shared" si="46"/>
        <v>1.5001102159012345</v>
      </c>
      <c r="AC77" s="67">
        <f t="shared" si="46"/>
        <v>1.5001102159012345</v>
      </c>
      <c r="AD77" s="67"/>
      <c r="AE77" s="67"/>
      <c r="AF77" s="68">
        <f t="shared" si="47"/>
        <v>30.002204318024685</v>
      </c>
      <c r="AG77" s="67">
        <f t="shared" si="48"/>
        <v>10.537901606422144</v>
      </c>
    </row>
    <row r="78" spans="1:33" x14ac:dyDescent="0.3">
      <c r="B78" s="65"/>
      <c r="C78" s="65">
        <v>4</v>
      </c>
      <c r="D78" s="66" t="s">
        <v>5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>
        <f t="shared" si="47"/>
        <v>0</v>
      </c>
      <c r="AG78" s="67">
        <f t="shared" si="48"/>
        <v>0</v>
      </c>
    </row>
    <row r="79" spans="1:33" x14ac:dyDescent="0.3">
      <c r="B79" s="65"/>
      <c r="C79" s="65">
        <v>3</v>
      </c>
      <c r="D79" s="66" t="s">
        <v>4</v>
      </c>
      <c r="E79" s="67"/>
      <c r="F79" s="67"/>
      <c r="G79" s="67"/>
      <c r="H79" s="67">
        <f t="shared" ref="H79:AA81" si="50">H$66*INDEX($C$23:$I$26,$A$75,$C79)</f>
        <v>2.2063139407255465</v>
      </c>
      <c r="I79" s="67">
        <f t="shared" si="50"/>
        <v>2.2063139407255465</v>
      </c>
      <c r="J79" s="67">
        <f t="shared" si="50"/>
        <v>2.2063139407255465</v>
      </c>
      <c r="K79" s="67">
        <f t="shared" si="50"/>
        <v>2.2063139407255465</v>
      </c>
      <c r="L79" s="67">
        <f t="shared" si="50"/>
        <v>2.2063139407255465</v>
      </c>
      <c r="M79" s="67">
        <f t="shared" si="50"/>
        <v>2.2063139407255465</v>
      </c>
      <c r="N79" s="67">
        <f t="shared" si="50"/>
        <v>2.2063139407255465</v>
      </c>
      <c r="O79" s="67">
        <f t="shared" si="50"/>
        <v>2.2063139407255465</v>
      </c>
      <c r="P79" s="67">
        <f t="shared" si="50"/>
        <v>2.2063139407255465</v>
      </c>
      <c r="Q79" s="67">
        <f t="shared" si="50"/>
        <v>2.2063139407255465</v>
      </c>
      <c r="R79" s="67">
        <f t="shared" si="50"/>
        <v>2.2063139407255465</v>
      </c>
      <c r="S79" s="67">
        <f t="shared" si="50"/>
        <v>2.2063139407255465</v>
      </c>
      <c r="T79" s="67">
        <f t="shared" si="50"/>
        <v>2.2063139407255465</v>
      </c>
      <c r="U79" s="67">
        <f t="shared" si="50"/>
        <v>2.2063139407255465</v>
      </c>
      <c r="V79" s="67">
        <f t="shared" si="50"/>
        <v>2.2063139407255465</v>
      </c>
      <c r="W79" s="67">
        <f t="shared" si="50"/>
        <v>2.2063139407255465</v>
      </c>
      <c r="X79" s="67">
        <f t="shared" si="50"/>
        <v>2.2063139407255465</v>
      </c>
      <c r="Y79" s="67">
        <f t="shared" si="50"/>
        <v>2.2063139407255465</v>
      </c>
      <c r="Z79" s="67">
        <f t="shared" si="50"/>
        <v>2.2063139407255465</v>
      </c>
      <c r="AA79" s="67">
        <f t="shared" si="50"/>
        <v>2.2063139407255465</v>
      </c>
      <c r="AB79" s="67"/>
      <c r="AC79" s="67"/>
      <c r="AD79" s="67"/>
      <c r="AE79" s="67"/>
      <c r="AF79" s="68">
        <f t="shared" si="47"/>
        <v>44.126278814510918</v>
      </c>
      <c r="AG79" s="67">
        <f t="shared" si="48"/>
        <v>15.498807336816418</v>
      </c>
    </row>
    <row r="80" spans="1:33" x14ac:dyDescent="0.3">
      <c r="B80" s="65"/>
      <c r="C80" s="65">
        <v>2</v>
      </c>
      <c r="D80" s="66" t="s">
        <v>3</v>
      </c>
      <c r="E80" s="67"/>
      <c r="F80" s="67"/>
      <c r="G80" s="67">
        <f t="shared" ref="G80:G81" si="51">G$66*INDEX($C$23:$I$26,$A$75,$C80)</f>
        <v>2.1576049199164293</v>
      </c>
      <c r="H80" s="67">
        <f t="shared" si="50"/>
        <v>2.1576049199164293</v>
      </c>
      <c r="I80" s="67">
        <f t="shared" si="50"/>
        <v>2.1576049199164293</v>
      </c>
      <c r="J80" s="67">
        <f t="shared" si="50"/>
        <v>2.1576049199164293</v>
      </c>
      <c r="K80" s="67">
        <f t="shared" si="50"/>
        <v>2.1576049199164293</v>
      </c>
      <c r="L80" s="67">
        <f t="shared" si="50"/>
        <v>2.1576049199164293</v>
      </c>
      <c r="M80" s="67">
        <f t="shared" si="50"/>
        <v>2.1576049199164293</v>
      </c>
      <c r="N80" s="67">
        <f t="shared" si="50"/>
        <v>2.1576049199164293</v>
      </c>
      <c r="O80" s="67">
        <f t="shared" si="50"/>
        <v>2.1576049199164293</v>
      </c>
      <c r="P80" s="67">
        <f t="shared" si="50"/>
        <v>2.1576049199164293</v>
      </c>
      <c r="Q80" s="67">
        <f t="shared" si="50"/>
        <v>2.1576049199164293</v>
      </c>
      <c r="R80" s="67">
        <f t="shared" si="50"/>
        <v>2.1576049199164293</v>
      </c>
      <c r="S80" s="67">
        <f t="shared" si="50"/>
        <v>2.1576049199164293</v>
      </c>
      <c r="T80" s="67">
        <f t="shared" si="50"/>
        <v>2.1576049199164293</v>
      </c>
      <c r="U80" s="67">
        <f t="shared" si="50"/>
        <v>2.1576049199164293</v>
      </c>
      <c r="V80" s="67">
        <f t="shared" si="50"/>
        <v>2.1576049199164293</v>
      </c>
      <c r="W80" s="67">
        <f t="shared" si="50"/>
        <v>2.1576049199164293</v>
      </c>
      <c r="X80" s="67">
        <f t="shared" si="50"/>
        <v>2.1576049199164293</v>
      </c>
      <c r="Y80" s="67">
        <f t="shared" si="50"/>
        <v>2.1576049199164293</v>
      </c>
      <c r="Z80" s="67">
        <f t="shared" si="50"/>
        <v>2.1576049199164293</v>
      </c>
      <c r="AA80" s="67"/>
      <c r="AB80" s="67"/>
      <c r="AC80" s="67"/>
      <c r="AD80" s="67"/>
      <c r="AE80" s="67"/>
      <c r="AF80" s="68">
        <f t="shared" si="47"/>
        <v>43.152098398328597</v>
      </c>
      <c r="AG80" s="67">
        <f t="shared" si="48"/>
        <v>17.127001579604418</v>
      </c>
    </row>
    <row r="81" spans="1:16384" x14ac:dyDescent="0.3">
      <c r="B81" s="69"/>
      <c r="C81" s="69">
        <v>1</v>
      </c>
      <c r="D81" s="70" t="s">
        <v>2</v>
      </c>
      <c r="E81" s="71"/>
      <c r="F81" s="71">
        <f t="shared" ref="F81" si="52">F$66*INDEX($C$23:$I$26,$A$75,$C81)</f>
        <v>3.0979252712174734</v>
      </c>
      <c r="G81" s="71">
        <f t="shared" si="51"/>
        <v>3.0979252712174734</v>
      </c>
      <c r="H81" s="71">
        <f t="shared" si="50"/>
        <v>3.0979252712174734</v>
      </c>
      <c r="I81" s="71">
        <f t="shared" si="50"/>
        <v>3.0979252712174734</v>
      </c>
      <c r="J81" s="71">
        <f t="shared" si="50"/>
        <v>3.0979252712174734</v>
      </c>
      <c r="K81" s="71">
        <f t="shared" si="50"/>
        <v>3.0979252712174734</v>
      </c>
      <c r="L81" s="71">
        <f t="shared" si="50"/>
        <v>3.0979252712174734</v>
      </c>
      <c r="M81" s="71">
        <f t="shared" si="50"/>
        <v>3.0979252712174734</v>
      </c>
      <c r="N81" s="71">
        <f t="shared" si="50"/>
        <v>3.0979252712174734</v>
      </c>
      <c r="O81" s="71">
        <f t="shared" si="50"/>
        <v>3.0979252712174734</v>
      </c>
      <c r="P81" s="71">
        <f t="shared" si="50"/>
        <v>3.0979252712174734</v>
      </c>
      <c r="Q81" s="71">
        <f t="shared" si="50"/>
        <v>3.0979252712174734</v>
      </c>
      <c r="R81" s="71">
        <f t="shared" si="50"/>
        <v>3.0979252712174734</v>
      </c>
      <c r="S81" s="71">
        <f t="shared" si="50"/>
        <v>3.0979252712174734</v>
      </c>
      <c r="T81" s="71">
        <f t="shared" si="50"/>
        <v>3.0979252712174734</v>
      </c>
      <c r="U81" s="71">
        <f t="shared" si="50"/>
        <v>3.0979252712174734</v>
      </c>
      <c r="V81" s="71">
        <f t="shared" si="50"/>
        <v>3.0979252712174734</v>
      </c>
      <c r="W81" s="71">
        <f t="shared" si="50"/>
        <v>3.0979252712174734</v>
      </c>
      <c r="X81" s="71">
        <f t="shared" si="50"/>
        <v>3.0979252712174734</v>
      </c>
      <c r="Y81" s="71">
        <f t="shared" si="50"/>
        <v>3.0979252712174734</v>
      </c>
      <c r="Z81" s="71"/>
      <c r="AA81" s="71"/>
      <c r="AB81" s="71"/>
      <c r="AC81" s="71"/>
      <c r="AD81" s="71"/>
      <c r="AE81" s="71"/>
      <c r="AF81" s="72">
        <f t="shared" si="47"/>
        <v>61.958505424349497</v>
      </c>
      <c r="AG81" s="71">
        <f t="shared" si="48"/>
        <v>27.788096278411032</v>
      </c>
    </row>
    <row r="82" spans="1:16384" s="48" customFormat="1" x14ac:dyDescent="0.3">
      <c r="A82"/>
      <c r="B82" s="65"/>
      <c r="C82" s="65"/>
      <c r="D82" s="73" t="s">
        <v>63</v>
      </c>
      <c r="E82" s="68">
        <f>SUM(E75:E81)</f>
        <v>0</v>
      </c>
      <c r="F82" s="68">
        <f t="shared" ref="F82:AG82" si="53">SUM(F75:F81)</f>
        <v>3.0979252712174734</v>
      </c>
      <c r="G82" s="68">
        <f t="shared" si="53"/>
        <v>5.2555301911339027</v>
      </c>
      <c r="H82" s="68">
        <f t="shared" si="53"/>
        <v>7.4618441318594488</v>
      </c>
      <c r="I82" s="68">
        <f t="shared" si="53"/>
        <v>7.4618441318594488</v>
      </c>
      <c r="J82" s="68">
        <f t="shared" si="53"/>
        <v>12.033285941373418</v>
      </c>
      <c r="K82" s="68">
        <f t="shared" si="53"/>
        <v>12.033285941373418</v>
      </c>
      <c r="L82" s="68">
        <f t="shared" si="53"/>
        <v>12.033285941373418</v>
      </c>
      <c r="M82" s="68">
        <f t="shared" si="53"/>
        <v>12.033285941373418</v>
      </c>
      <c r="N82" s="68">
        <f t="shared" si="53"/>
        <v>12.033285941373418</v>
      </c>
      <c r="O82" s="68">
        <f t="shared" si="53"/>
        <v>12.033285941373418</v>
      </c>
      <c r="P82" s="68">
        <f t="shared" si="53"/>
        <v>12.033285941373418</v>
      </c>
      <c r="Q82" s="68">
        <f t="shared" si="53"/>
        <v>12.033285941373418</v>
      </c>
      <c r="R82" s="68">
        <f t="shared" si="53"/>
        <v>12.033285941373418</v>
      </c>
      <c r="S82" s="68">
        <f t="shared" si="53"/>
        <v>12.033285941373418</v>
      </c>
      <c r="T82" s="68">
        <f t="shared" si="53"/>
        <v>12.033285941373418</v>
      </c>
      <c r="U82" s="68">
        <f t="shared" si="53"/>
        <v>12.033285941373418</v>
      </c>
      <c r="V82" s="68">
        <f t="shared" si="53"/>
        <v>12.033285941373418</v>
      </c>
      <c r="W82" s="68">
        <f t="shared" si="53"/>
        <v>12.033285941373418</v>
      </c>
      <c r="X82" s="68">
        <f t="shared" si="53"/>
        <v>12.033285941373418</v>
      </c>
      <c r="Y82" s="68">
        <f t="shared" si="53"/>
        <v>12.033285941373418</v>
      </c>
      <c r="Z82" s="68">
        <f t="shared" si="53"/>
        <v>8.9353606701559443</v>
      </c>
      <c r="AA82" s="68">
        <f t="shared" si="53"/>
        <v>6.7777557502395158</v>
      </c>
      <c r="AB82" s="68">
        <f t="shared" si="53"/>
        <v>4.5714418095139688</v>
      </c>
      <c r="AC82" s="68">
        <f t="shared" si="53"/>
        <v>4.5714418095139688</v>
      </c>
      <c r="AD82" s="68">
        <f t="shared" si="53"/>
        <v>0</v>
      </c>
      <c r="AE82" s="68">
        <f t="shared" si="53"/>
        <v>0</v>
      </c>
      <c r="AF82" s="68">
        <f t="shared" si="53"/>
        <v>240.66571882746837</v>
      </c>
      <c r="AG82" s="68">
        <f t="shared" si="53"/>
        <v>92.527148260242924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pans="1:16384" x14ac:dyDescent="0.3">
      <c r="A83">
        <v>3</v>
      </c>
      <c r="B83" s="74" t="s">
        <v>21</v>
      </c>
      <c r="C83" s="74">
        <v>7</v>
      </c>
      <c r="D83" s="75" t="s">
        <v>62</v>
      </c>
      <c r="E83" s="76"/>
      <c r="F83" s="76"/>
      <c r="G83" s="76"/>
      <c r="H83" s="76"/>
      <c r="I83" s="76"/>
      <c r="J83" s="76"/>
      <c r="K83" s="76">
        <f t="shared" ref="K83:AD83" si="54">K$66*INDEX($C$23:$I$26,$A$83,$C83)</f>
        <v>3.8493127111111116</v>
      </c>
      <c r="L83" s="76">
        <f t="shared" si="54"/>
        <v>3.8493127111111116</v>
      </c>
      <c r="M83" s="76">
        <f t="shared" si="54"/>
        <v>3.8493127111111116</v>
      </c>
      <c r="N83" s="76">
        <f t="shared" si="54"/>
        <v>3.8493127111111116</v>
      </c>
      <c r="O83" s="76">
        <f t="shared" si="54"/>
        <v>3.8493127111111116</v>
      </c>
      <c r="P83" s="76">
        <f t="shared" si="54"/>
        <v>3.8493127111111116</v>
      </c>
      <c r="Q83" s="76">
        <f t="shared" si="54"/>
        <v>3.8493127111111116</v>
      </c>
      <c r="R83" s="76">
        <f t="shared" si="54"/>
        <v>3.8493127111111116</v>
      </c>
      <c r="S83" s="76">
        <f t="shared" si="54"/>
        <v>3.8493127111111116</v>
      </c>
      <c r="T83" s="76">
        <f t="shared" si="54"/>
        <v>3.8493127111111116</v>
      </c>
      <c r="U83" s="76">
        <f t="shared" si="54"/>
        <v>3.8493127111111116</v>
      </c>
      <c r="V83" s="76">
        <f t="shared" si="54"/>
        <v>3.8493127111111116</v>
      </c>
      <c r="W83" s="76">
        <f t="shared" si="54"/>
        <v>3.8493127111111116</v>
      </c>
      <c r="X83" s="76">
        <f t="shared" si="54"/>
        <v>3.8493127111111116</v>
      </c>
      <c r="Y83" s="76">
        <f t="shared" si="54"/>
        <v>3.8493127111111116</v>
      </c>
      <c r="Z83" s="76">
        <f t="shared" si="54"/>
        <v>3.8493127111111116</v>
      </c>
      <c r="AA83" s="76">
        <f t="shared" si="54"/>
        <v>3.8493127111111116</v>
      </c>
      <c r="AB83" s="76">
        <f t="shared" si="54"/>
        <v>3.8493127111111116</v>
      </c>
      <c r="AC83" s="76">
        <f t="shared" si="54"/>
        <v>3.8493127111111116</v>
      </c>
      <c r="AD83" s="76">
        <f t="shared" si="54"/>
        <v>3.8493127111111116</v>
      </c>
      <c r="AE83" s="76"/>
      <c r="AF83" s="77">
        <f t="shared" ref="AF83:AF89" si="55">SUM(E83:AE83)</f>
        <v>76.986254222222229</v>
      </c>
      <c r="AG83" s="76">
        <f t="shared" ref="AG83:AG89" si="56">NPV($C$30,H83:AE83)+G83+F83*(1+$C$30)+E83*(1+$C$30)^2</f>
        <v>27.040465541839641</v>
      </c>
    </row>
    <row r="84" spans="1:16384" x14ac:dyDescent="0.3">
      <c r="B84" s="74"/>
      <c r="C84" s="74">
        <v>6</v>
      </c>
      <c r="D84" s="75" t="s">
        <v>61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7">
        <f t="shared" si="55"/>
        <v>0</v>
      </c>
      <c r="AG84" s="76">
        <f t="shared" si="56"/>
        <v>0</v>
      </c>
    </row>
    <row r="85" spans="1:16384" x14ac:dyDescent="0.3">
      <c r="B85" s="74"/>
      <c r="C85" s="74">
        <v>5</v>
      </c>
      <c r="D85" s="75" t="s">
        <v>6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7">
        <f t="shared" si="55"/>
        <v>0</v>
      </c>
      <c r="AG85" s="76">
        <f t="shared" si="56"/>
        <v>0</v>
      </c>
    </row>
    <row r="86" spans="1:16384" x14ac:dyDescent="0.3">
      <c r="B86" s="74"/>
      <c r="C86" s="74">
        <v>4</v>
      </c>
      <c r="D86" s="75" t="s">
        <v>5</v>
      </c>
      <c r="E86" s="76"/>
      <c r="F86" s="76"/>
      <c r="G86" s="76"/>
      <c r="H86" s="76"/>
      <c r="I86" s="76"/>
      <c r="J86" s="76">
        <f>J$66*INDEX($C$23:$I$26,$A$83,$C86)</f>
        <v>2.4635601351111114</v>
      </c>
      <c r="K86" s="76">
        <f t="shared" ref="K86:AC89" si="57">K$66*INDEX($C$23:$I$26,$A$83,$C86)</f>
        <v>2.4635601351111114</v>
      </c>
      <c r="L86" s="76">
        <f t="shared" si="57"/>
        <v>2.4635601351111114</v>
      </c>
      <c r="M86" s="76">
        <f t="shared" si="57"/>
        <v>2.4635601351111114</v>
      </c>
      <c r="N86" s="76">
        <f t="shared" si="57"/>
        <v>2.4635601351111114</v>
      </c>
      <c r="O86" s="76">
        <f t="shared" si="57"/>
        <v>2.4635601351111114</v>
      </c>
      <c r="P86" s="76">
        <f t="shared" si="57"/>
        <v>2.4635601351111114</v>
      </c>
      <c r="Q86" s="76">
        <f t="shared" si="57"/>
        <v>2.4635601351111114</v>
      </c>
      <c r="R86" s="76">
        <f t="shared" si="57"/>
        <v>2.4635601351111114</v>
      </c>
      <c r="S86" s="76">
        <f t="shared" si="57"/>
        <v>2.4635601351111114</v>
      </c>
      <c r="T86" s="76">
        <f t="shared" si="57"/>
        <v>2.4635601351111114</v>
      </c>
      <c r="U86" s="76">
        <f t="shared" si="57"/>
        <v>2.4635601351111114</v>
      </c>
      <c r="V86" s="76">
        <f t="shared" si="57"/>
        <v>2.4635601351111114</v>
      </c>
      <c r="W86" s="76">
        <f t="shared" si="57"/>
        <v>2.4635601351111114</v>
      </c>
      <c r="X86" s="76">
        <f t="shared" si="57"/>
        <v>2.4635601351111114</v>
      </c>
      <c r="Y86" s="76">
        <f t="shared" si="57"/>
        <v>2.4635601351111114</v>
      </c>
      <c r="Z86" s="76">
        <f t="shared" si="57"/>
        <v>2.4635601351111114</v>
      </c>
      <c r="AA86" s="76">
        <f t="shared" si="57"/>
        <v>2.4635601351111114</v>
      </c>
      <c r="AB86" s="76">
        <f t="shared" si="57"/>
        <v>2.4635601351111114</v>
      </c>
      <c r="AC86" s="76">
        <f t="shared" si="57"/>
        <v>2.4635601351111114</v>
      </c>
      <c r="AD86" s="76"/>
      <c r="AE86" s="76"/>
      <c r="AF86" s="77">
        <f t="shared" si="55"/>
        <v>49.271202702222219</v>
      </c>
      <c r="AG86" s="76">
        <f t="shared" si="56"/>
        <v>17.305897946777375</v>
      </c>
    </row>
    <row r="87" spans="1:16384" x14ac:dyDescent="0.3">
      <c r="B87" s="74"/>
      <c r="C87" s="74">
        <v>3</v>
      </c>
      <c r="D87" s="75" t="s">
        <v>4</v>
      </c>
      <c r="E87" s="76"/>
      <c r="F87" s="76"/>
      <c r="G87" s="76"/>
      <c r="H87" s="76">
        <f t="shared" ref="H87:J89" si="58">H$66*INDEX($C$23:$I$26,$A$83,$C87)</f>
        <v>2.6414839226469136</v>
      </c>
      <c r="I87" s="76">
        <f t="shared" si="58"/>
        <v>2.6414839226469136</v>
      </c>
      <c r="J87" s="76">
        <f t="shared" si="58"/>
        <v>2.6414839226469136</v>
      </c>
      <c r="K87" s="76">
        <f t="shared" si="57"/>
        <v>2.6414839226469136</v>
      </c>
      <c r="L87" s="76">
        <f t="shared" si="57"/>
        <v>2.6414839226469136</v>
      </c>
      <c r="M87" s="76">
        <f t="shared" si="57"/>
        <v>2.6414839226469136</v>
      </c>
      <c r="N87" s="76">
        <f t="shared" si="57"/>
        <v>2.6414839226469136</v>
      </c>
      <c r="O87" s="76">
        <f t="shared" si="57"/>
        <v>2.6414839226469136</v>
      </c>
      <c r="P87" s="76">
        <f t="shared" si="57"/>
        <v>2.6414839226469136</v>
      </c>
      <c r="Q87" s="76">
        <f t="shared" si="57"/>
        <v>2.6414839226469136</v>
      </c>
      <c r="R87" s="76">
        <f t="shared" si="57"/>
        <v>2.6414839226469136</v>
      </c>
      <c r="S87" s="76">
        <f t="shared" si="57"/>
        <v>2.6414839226469136</v>
      </c>
      <c r="T87" s="76">
        <f t="shared" si="57"/>
        <v>2.6414839226469136</v>
      </c>
      <c r="U87" s="76">
        <f t="shared" si="57"/>
        <v>2.6414839226469136</v>
      </c>
      <c r="V87" s="76">
        <f t="shared" si="57"/>
        <v>2.6414839226469136</v>
      </c>
      <c r="W87" s="76">
        <f t="shared" si="57"/>
        <v>2.6414839226469136</v>
      </c>
      <c r="X87" s="76">
        <f t="shared" si="57"/>
        <v>2.6414839226469136</v>
      </c>
      <c r="Y87" s="76">
        <f t="shared" si="57"/>
        <v>2.6414839226469136</v>
      </c>
      <c r="Z87" s="76">
        <f t="shared" si="57"/>
        <v>2.6414839226469136</v>
      </c>
      <c r="AA87" s="76">
        <f t="shared" si="57"/>
        <v>2.6414839226469136</v>
      </c>
      <c r="AB87" s="76"/>
      <c r="AC87" s="76"/>
      <c r="AD87" s="76"/>
      <c r="AE87" s="76"/>
      <c r="AF87" s="77">
        <f t="shared" si="55"/>
        <v>52.829678452938261</v>
      </c>
      <c r="AG87" s="76">
        <f t="shared" si="56"/>
        <v>18.55576835404462</v>
      </c>
    </row>
    <row r="88" spans="1:16384" x14ac:dyDescent="0.3">
      <c r="B88" s="74"/>
      <c r="C88" s="74">
        <v>2</v>
      </c>
      <c r="D88" s="75" t="s">
        <v>3</v>
      </c>
      <c r="E88" s="76"/>
      <c r="F88" s="76"/>
      <c r="G88" s="76">
        <f t="shared" ref="G88:G89" si="59">G$66*INDEX($C$23:$I$26,$A$83,$C88)</f>
        <v>0.70469910123456792</v>
      </c>
      <c r="H88" s="76">
        <f t="shared" si="58"/>
        <v>0.70469910123456792</v>
      </c>
      <c r="I88" s="76">
        <f t="shared" si="58"/>
        <v>0.70469910123456792</v>
      </c>
      <c r="J88" s="76">
        <f t="shared" si="58"/>
        <v>0.70469910123456792</v>
      </c>
      <c r="K88" s="76">
        <f t="shared" si="57"/>
        <v>0.70469910123456792</v>
      </c>
      <c r="L88" s="76">
        <f t="shared" si="57"/>
        <v>0.70469910123456792</v>
      </c>
      <c r="M88" s="76">
        <f t="shared" si="57"/>
        <v>0.70469910123456792</v>
      </c>
      <c r="N88" s="76">
        <f t="shared" si="57"/>
        <v>0.70469910123456792</v>
      </c>
      <c r="O88" s="76">
        <f t="shared" si="57"/>
        <v>0.70469910123456792</v>
      </c>
      <c r="P88" s="76">
        <f t="shared" si="57"/>
        <v>0.70469910123456792</v>
      </c>
      <c r="Q88" s="76">
        <f t="shared" si="57"/>
        <v>0.70469910123456792</v>
      </c>
      <c r="R88" s="76">
        <f t="shared" si="57"/>
        <v>0.70469910123456792</v>
      </c>
      <c r="S88" s="76">
        <f t="shared" si="57"/>
        <v>0.70469910123456792</v>
      </c>
      <c r="T88" s="76">
        <f t="shared" si="57"/>
        <v>0.70469910123456792</v>
      </c>
      <c r="U88" s="76">
        <f t="shared" si="57"/>
        <v>0.70469910123456792</v>
      </c>
      <c r="V88" s="76">
        <f t="shared" si="57"/>
        <v>0.70469910123456792</v>
      </c>
      <c r="W88" s="76">
        <f t="shared" si="57"/>
        <v>0.70469910123456792</v>
      </c>
      <c r="X88" s="76">
        <f t="shared" si="57"/>
        <v>0.70469910123456792</v>
      </c>
      <c r="Y88" s="76">
        <f t="shared" si="57"/>
        <v>0.70469910123456792</v>
      </c>
      <c r="Z88" s="76">
        <f t="shared" si="57"/>
        <v>0.70469910123456792</v>
      </c>
      <c r="AA88" s="76"/>
      <c r="AB88" s="76"/>
      <c r="AC88" s="76"/>
      <c r="AD88" s="76"/>
      <c r="AE88" s="76"/>
      <c r="AF88" s="77">
        <f t="shared" si="55"/>
        <v>14.093982024691352</v>
      </c>
      <c r="AG88" s="76">
        <f t="shared" si="56"/>
        <v>5.5938798195073387</v>
      </c>
    </row>
    <row r="89" spans="1:16384" x14ac:dyDescent="0.3">
      <c r="B89" s="78"/>
      <c r="C89" s="78">
        <v>1</v>
      </c>
      <c r="D89" s="79" t="s">
        <v>2</v>
      </c>
      <c r="E89" s="80"/>
      <c r="F89" s="80">
        <f t="shared" ref="F89" si="60">F$66*INDEX($C$23:$I$26,$A$83,$C89)</f>
        <v>2.2605558518518518</v>
      </c>
      <c r="G89" s="80">
        <f t="shared" si="59"/>
        <v>2.2605558518518518</v>
      </c>
      <c r="H89" s="80">
        <f t="shared" si="58"/>
        <v>2.2605558518518518</v>
      </c>
      <c r="I89" s="80">
        <f t="shared" si="58"/>
        <v>2.2605558518518518</v>
      </c>
      <c r="J89" s="80">
        <f t="shared" si="58"/>
        <v>2.2605558518518518</v>
      </c>
      <c r="K89" s="80">
        <f t="shared" si="57"/>
        <v>2.2605558518518518</v>
      </c>
      <c r="L89" s="80">
        <f t="shared" si="57"/>
        <v>2.2605558518518518</v>
      </c>
      <c r="M89" s="80">
        <f t="shared" si="57"/>
        <v>2.2605558518518518</v>
      </c>
      <c r="N89" s="80">
        <f t="shared" si="57"/>
        <v>2.2605558518518518</v>
      </c>
      <c r="O89" s="80">
        <f t="shared" si="57"/>
        <v>2.2605558518518518</v>
      </c>
      <c r="P89" s="80">
        <f t="shared" si="57"/>
        <v>2.2605558518518518</v>
      </c>
      <c r="Q89" s="80">
        <f t="shared" si="57"/>
        <v>2.2605558518518518</v>
      </c>
      <c r="R89" s="80">
        <f t="shared" si="57"/>
        <v>2.2605558518518518</v>
      </c>
      <c r="S89" s="80">
        <f t="shared" si="57"/>
        <v>2.2605558518518518</v>
      </c>
      <c r="T89" s="80">
        <f t="shared" si="57"/>
        <v>2.2605558518518518</v>
      </c>
      <c r="U89" s="80">
        <f t="shared" si="57"/>
        <v>2.2605558518518518</v>
      </c>
      <c r="V89" s="80">
        <f t="shared" si="57"/>
        <v>2.2605558518518518</v>
      </c>
      <c r="W89" s="80">
        <f t="shared" si="57"/>
        <v>2.2605558518518518</v>
      </c>
      <c r="X89" s="80">
        <f t="shared" si="57"/>
        <v>2.2605558518518518</v>
      </c>
      <c r="Y89" s="80">
        <f t="shared" si="57"/>
        <v>2.2605558518518518</v>
      </c>
      <c r="Z89" s="80"/>
      <c r="AA89" s="80"/>
      <c r="AB89" s="80"/>
      <c r="AC89" s="80"/>
      <c r="AD89" s="80"/>
      <c r="AE89" s="80"/>
      <c r="AF89" s="81">
        <f t="shared" si="55"/>
        <v>45.211117037037049</v>
      </c>
      <c r="AG89" s="80">
        <f t="shared" si="56"/>
        <v>20.27697189393405</v>
      </c>
    </row>
    <row r="90" spans="1:16384" s="48" customFormat="1" x14ac:dyDescent="0.3">
      <c r="A90"/>
      <c r="B90" s="74"/>
      <c r="C90" s="74"/>
      <c r="D90" s="82" t="s">
        <v>63</v>
      </c>
      <c r="E90" s="77">
        <f>SUM(E83:E89)</f>
        <v>0</v>
      </c>
      <c r="F90" s="77">
        <f t="shared" ref="F90:AG90" si="61">SUM(F83:F89)</f>
        <v>2.2605558518518518</v>
      </c>
      <c r="G90" s="77">
        <f t="shared" si="61"/>
        <v>2.9652549530864198</v>
      </c>
      <c r="H90" s="77">
        <f t="shared" si="61"/>
        <v>5.606738875733333</v>
      </c>
      <c r="I90" s="77">
        <f t="shared" si="61"/>
        <v>5.606738875733333</v>
      </c>
      <c r="J90" s="77">
        <f t="shared" si="61"/>
        <v>8.0702990108444457</v>
      </c>
      <c r="K90" s="77">
        <f t="shared" si="61"/>
        <v>11.919611721955555</v>
      </c>
      <c r="L90" s="77">
        <f t="shared" si="61"/>
        <v>11.919611721955555</v>
      </c>
      <c r="M90" s="77">
        <f t="shared" si="61"/>
        <v>11.919611721955555</v>
      </c>
      <c r="N90" s="77">
        <f t="shared" si="61"/>
        <v>11.919611721955555</v>
      </c>
      <c r="O90" s="77">
        <f t="shared" si="61"/>
        <v>11.919611721955555</v>
      </c>
      <c r="P90" s="77">
        <f t="shared" si="61"/>
        <v>11.919611721955555</v>
      </c>
      <c r="Q90" s="77">
        <f t="shared" si="61"/>
        <v>11.919611721955555</v>
      </c>
      <c r="R90" s="77">
        <f t="shared" si="61"/>
        <v>11.919611721955555</v>
      </c>
      <c r="S90" s="77">
        <f t="shared" si="61"/>
        <v>11.919611721955555</v>
      </c>
      <c r="T90" s="77">
        <f t="shared" si="61"/>
        <v>11.919611721955555</v>
      </c>
      <c r="U90" s="77">
        <f t="shared" si="61"/>
        <v>11.919611721955555</v>
      </c>
      <c r="V90" s="77">
        <f t="shared" si="61"/>
        <v>11.919611721955555</v>
      </c>
      <c r="W90" s="77">
        <f t="shared" si="61"/>
        <v>11.919611721955555</v>
      </c>
      <c r="X90" s="77">
        <f t="shared" si="61"/>
        <v>11.919611721955555</v>
      </c>
      <c r="Y90" s="77">
        <f t="shared" si="61"/>
        <v>11.919611721955555</v>
      </c>
      <c r="Z90" s="77">
        <f t="shared" si="61"/>
        <v>9.6590558701037033</v>
      </c>
      <c r="AA90" s="77">
        <f t="shared" si="61"/>
        <v>8.9543567688691361</v>
      </c>
      <c r="AB90" s="77">
        <f t="shared" si="61"/>
        <v>6.3128728462222234</v>
      </c>
      <c r="AC90" s="77">
        <f t="shared" si="61"/>
        <v>6.3128728462222234</v>
      </c>
      <c r="AD90" s="77">
        <f t="shared" si="61"/>
        <v>3.8493127111111116</v>
      </c>
      <c r="AE90" s="77">
        <f t="shared" si="61"/>
        <v>0</v>
      </c>
      <c r="AF90" s="77">
        <f t="shared" si="61"/>
        <v>238.39223443911109</v>
      </c>
      <c r="AG90" s="77">
        <f t="shared" si="61"/>
        <v>88.772983556103014</v>
      </c>
    </row>
    <row r="91" spans="1:16384" x14ac:dyDescent="0.3">
      <c r="B91" s="48" t="s">
        <v>63</v>
      </c>
      <c r="C91" s="48"/>
      <c r="D91" s="49"/>
      <c r="E91" s="50">
        <f>E74+E82+E90</f>
        <v>0</v>
      </c>
      <c r="F91" s="50">
        <f t="shared" ref="F91:AG91" si="62">F74+F82+F90</f>
        <v>10.679645502133223</v>
      </c>
      <c r="G91" s="50">
        <f t="shared" si="62"/>
        <v>15.635924254875595</v>
      </c>
      <c r="H91" s="50">
        <f t="shared" si="62"/>
        <v>21.653319383205321</v>
      </c>
      <c r="I91" s="50">
        <f t="shared" si="62"/>
        <v>21.653319383205321</v>
      </c>
      <c r="J91" s="50">
        <f t="shared" si="62"/>
        <v>31.132328984323252</v>
      </c>
      <c r="K91" s="50">
        <f t="shared" si="62"/>
        <v>34.981641695434362</v>
      </c>
      <c r="L91" s="50">
        <f t="shared" si="62"/>
        <v>34.981641695434362</v>
      </c>
      <c r="M91" s="50">
        <f t="shared" si="62"/>
        <v>34.981641695434362</v>
      </c>
      <c r="N91" s="50">
        <f t="shared" si="62"/>
        <v>34.981641695434362</v>
      </c>
      <c r="O91" s="50">
        <f t="shared" si="62"/>
        <v>34.981641695434362</v>
      </c>
      <c r="P91" s="50">
        <f t="shared" si="62"/>
        <v>34.981641695434362</v>
      </c>
      <c r="Q91" s="50">
        <f t="shared" si="62"/>
        <v>34.981641695434362</v>
      </c>
      <c r="R91" s="50">
        <f t="shared" si="62"/>
        <v>34.981641695434362</v>
      </c>
      <c r="S91" s="50">
        <f t="shared" si="62"/>
        <v>34.981641695434362</v>
      </c>
      <c r="T91" s="50">
        <f t="shared" si="62"/>
        <v>34.981641695434362</v>
      </c>
      <c r="U91" s="50">
        <f t="shared" si="62"/>
        <v>34.981641695434362</v>
      </c>
      <c r="V91" s="50">
        <f t="shared" si="62"/>
        <v>34.981641695434362</v>
      </c>
      <c r="W91" s="50">
        <f t="shared" si="62"/>
        <v>34.981641695434362</v>
      </c>
      <c r="X91" s="50">
        <f t="shared" si="62"/>
        <v>34.981641695434362</v>
      </c>
      <c r="Y91" s="50">
        <f t="shared" si="62"/>
        <v>34.981641695434362</v>
      </c>
      <c r="Z91" s="50">
        <f t="shared" si="62"/>
        <v>24.301996193301139</v>
      </c>
      <c r="AA91" s="50">
        <f t="shared" si="62"/>
        <v>19.345717440558772</v>
      </c>
      <c r="AB91" s="50">
        <f t="shared" si="62"/>
        <v>13.328322312229048</v>
      </c>
      <c r="AC91" s="50">
        <f t="shared" si="62"/>
        <v>13.328322312229048</v>
      </c>
      <c r="AD91" s="50">
        <f t="shared" si="62"/>
        <v>3.8493127111111116</v>
      </c>
      <c r="AE91" s="50">
        <f t="shared" si="62"/>
        <v>0</v>
      </c>
      <c r="AF91" s="50">
        <f t="shared" si="62"/>
        <v>699.6328339086873</v>
      </c>
      <c r="AG91" s="50">
        <f t="shared" si="62"/>
        <v>271.03705630288175</v>
      </c>
    </row>
    <row r="95" spans="1:16384" ht="25.8" x14ac:dyDescent="0.5">
      <c r="B95" s="55" t="s">
        <v>65</v>
      </c>
    </row>
    <row r="96" spans="1:16384" x14ac:dyDescent="0.3">
      <c r="B96" s="46"/>
      <c r="E96" s="52">
        <v>2014</v>
      </c>
      <c r="F96" s="52">
        <f>E96+1</f>
        <v>2015</v>
      </c>
      <c r="G96" s="52">
        <f t="shared" ref="G96:AE96" si="63">F96+1</f>
        <v>2016</v>
      </c>
      <c r="H96" s="52">
        <f t="shared" si="63"/>
        <v>2017</v>
      </c>
      <c r="I96" s="52">
        <f t="shared" si="63"/>
        <v>2018</v>
      </c>
      <c r="J96" s="52">
        <f t="shared" si="63"/>
        <v>2019</v>
      </c>
      <c r="K96" s="52">
        <f t="shared" si="63"/>
        <v>2020</v>
      </c>
      <c r="L96" s="52">
        <f t="shared" si="63"/>
        <v>2021</v>
      </c>
      <c r="M96" s="52">
        <f t="shared" si="63"/>
        <v>2022</v>
      </c>
      <c r="N96" s="52">
        <f t="shared" si="63"/>
        <v>2023</v>
      </c>
      <c r="O96" s="52">
        <f t="shared" si="63"/>
        <v>2024</v>
      </c>
      <c r="P96" s="52">
        <f t="shared" si="63"/>
        <v>2025</v>
      </c>
      <c r="Q96" s="52">
        <f t="shared" si="63"/>
        <v>2026</v>
      </c>
      <c r="R96" s="52">
        <f t="shared" si="63"/>
        <v>2027</v>
      </c>
      <c r="S96" s="52">
        <f t="shared" si="63"/>
        <v>2028</v>
      </c>
      <c r="T96" s="52">
        <f t="shared" si="63"/>
        <v>2029</v>
      </c>
      <c r="U96" s="52">
        <f t="shared" si="63"/>
        <v>2030</v>
      </c>
      <c r="V96" s="52">
        <f t="shared" si="63"/>
        <v>2031</v>
      </c>
      <c r="W96" s="52">
        <f t="shared" si="63"/>
        <v>2032</v>
      </c>
      <c r="X96" s="52">
        <f t="shared" si="63"/>
        <v>2033</v>
      </c>
      <c r="Y96" s="52">
        <f t="shared" si="63"/>
        <v>2034</v>
      </c>
      <c r="Z96" s="52">
        <f t="shared" si="63"/>
        <v>2035</v>
      </c>
      <c r="AA96" s="52">
        <f t="shared" si="63"/>
        <v>2036</v>
      </c>
      <c r="AB96" s="52">
        <f t="shared" si="63"/>
        <v>2037</v>
      </c>
      <c r="AC96" s="52">
        <f t="shared" si="63"/>
        <v>2038</v>
      </c>
      <c r="AD96" s="52">
        <f t="shared" si="63"/>
        <v>2039</v>
      </c>
      <c r="AE96" s="52">
        <f t="shared" si="63"/>
        <v>2040</v>
      </c>
      <c r="AF96" s="48" t="s">
        <v>77</v>
      </c>
    </row>
    <row r="97" spans="1:16384" x14ac:dyDescent="0.3">
      <c r="A97">
        <v>1</v>
      </c>
      <c r="B97" s="56" t="s">
        <v>12</v>
      </c>
      <c r="C97" s="56">
        <v>7</v>
      </c>
      <c r="D97" s="57" t="s">
        <v>62</v>
      </c>
      <c r="E97" s="58"/>
      <c r="F97" s="58"/>
      <c r="G97" s="58"/>
      <c r="H97" s="58"/>
      <c r="I97" s="58"/>
      <c r="J97" s="58">
        <f t="shared" ref="J97:Y99" si="64">INDEX($C$11:$I$14,$A$97,$C97)</f>
        <v>1.1388</v>
      </c>
      <c r="K97" s="58">
        <f t="shared" si="64"/>
        <v>1.1388</v>
      </c>
      <c r="L97" s="58">
        <f t="shared" si="64"/>
        <v>1.1388</v>
      </c>
      <c r="M97" s="58">
        <f t="shared" si="64"/>
        <v>1.1388</v>
      </c>
      <c r="N97" s="58">
        <f t="shared" si="64"/>
        <v>1.1388</v>
      </c>
      <c r="O97" s="58">
        <f t="shared" si="64"/>
        <v>1.1388</v>
      </c>
      <c r="P97" s="58">
        <f t="shared" si="64"/>
        <v>1.1388</v>
      </c>
      <c r="Q97" s="58">
        <f t="shared" si="64"/>
        <v>1.1388</v>
      </c>
      <c r="R97" s="58">
        <f t="shared" si="64"/>
        <v>1.1388</v>
      </c>
      <c r="S97" s="58">
        <f t="shared" si="64"/>
        <v>1.1388</v>
      </c>
      <c r="T97" s="58">
        <f t="shared" si="64"/>
        <v>1.1388</v>
      </c>
      <c r="U97" s="58">
        <f t="shared" si="64"/>
        <v>1.1388</v>
      </c>
      <c r="V97" s="58">
        <f t="shared" si="64"/>
        <v>1.1388</v>
      </c>
      <c r="W97" s="58">
        <f t="shared" si="64"/>
        <v>1.1388</v>
      </c>
      <c r="X97" s="58">
        <f t="shared" si="64"/>
        <v>1.1388</v>
      </c>
      <c r="Y97" s="58">
        <f t="shared" si="64"/>
        <v>1.1388</v>
      </c>
      <c r="Z97" s="58">
        <f t="shared" ref="T97:AC99" si="65">INDEX($C$11:$I$14,$A$97,$C97)</f>
        <v>1.1388</v>
      </c>
      <c r="AA97" s="58">
        <f t="shared" si="65"/>
        <v>1.1388</v>
      </c>
      <c r="AB97" s="58">
        <f t="shared" si="65"/>
        <v>1.1388</v>
      </c>
      <c r="AC97" s="58">
        <f t="shared" si="65"/>
        <v>1.1388</v>
      </c>
      <c r="AD97" s="58"/>
      <c r="AE97" s="58"/>
      <c r="AF97" s="59">
        <f t="shared" ref="AF97:AF119" si="66">SUM(E97:AE97)</f>
        <v>22.776</v>
      </c>
    </row>
    <row r="98" spans="1:16384" x14ac:dyDescent="0.3">
      <c r="B98" s="56"/>
      <c r="C98" s="56">
        <v>6</v>
      </c>
      <c r="D98" s="57" t="s">
        <v>61</v>
      </c>
      <c r="E98" s="58"/>
      <c r="F98" s="58"/>
      <c r="G98" s="58"/>
      <c r="H98" s="58"/>
      <c r="I98" s="58"/>
      <c r="J98" s="58">
        <f t="shared" si="64"/>
        <v>0.87161999999999995</v>
      </c>
      <c r="K98" s="58">
        <f t="shared" si="64"/>
        <v>0.87161999999999995</v>
      </c>
      <c r="L98" s="58">
        <f t="shared" si="64"/>
        <v>0.87161999999999995</v>
      </c>
      <c r="M98" s="58">
        <f t="shared" si="64"/>
        <v>0.87161999999999995</v>
      </c>
      <c r="N98" s="58">
        <f t="shared" si="64"/>
        <v>0.87161999999999995</v>
      </c>
      <c r="O98" s="58">
        <f t="shared" si="64"/>
        <v>0.87161999999999995</v>
      </c>
      <c r="P98" s="58">
        <f t="shared" si="64"/>
        <v>0.87161999999999995</v>
      </c>
      <c r="Q98" s="58">
        <f t="shared" si="64"/>
        <v>0.87161999999999995</v>
      </c>
      <c r="R98" s="58">
        <f t="shared" si="64"/>
        <v>0.87161999999999995</v>
      </c>
      <c r="S98" s="58">
        <f t="shared" si="64"/>
        <v>0.87161999999999995</v>
      </c>
      <c r="T98" s="58">
        <f t="shared" si="65"/>
        <v>0.87161999999999995</v>
      </c>
      <c r="U98" s="58">
        <f t="shared" si="65"/>
        <v>0.87161999999999995</v>
      </c>
      <c r="V98" s="58">
        <f t="shared" si="65"/>
        <v>0.87161999999999995</v>
      </c>
      <c r="W98" s="58">
        <f t="shared" si="65"/>
        <v>0.87161999999999995</v>
      </c>
      <c r="X98" s="58">
        <f t="shared" si="65"/>
        <v>0.87161999999999995</v>
      </c>
      <c r="Y98" s="58">
        <f t="shared" si="65"/>
        <v>0.87161999999999995</v>
      </c>
      <c r="Z98" s="58">
        <f t="shared" si="65"/>
        <v>0.87161999999999995</v>
      </c>
      <c r="AA98" s="58">
        <f t="shared" si="65"/>
        <v>0.87161999999999995</v>
      </c>
      <c r="AB98" s="58">
        <f t="shared" si="65"/>
        <v>0.87161999999999995</v>
      </c>
      <c r="AC98" s="58">
        <f t="shared" si="65"/>
        <v>0.87161999999999995</v>
      </c>
      <c r="AD98" s="58"/>
      <c r="AE98" s="58"/>
      <c r="AF98" s="59">
        <f t="shared" si="66"/>
        <v>17.432399999999998</v>
      </c>
    </row>
    <row r="99" spans="1:16384" x14ac:dyDescent="0.3">
      <c r="B99" s="56"/>
      <c r="C99" s="56">
        <v>5</v>
      </c>
      <c r="D99" s="57" t="s">
        <v>6</v>
      </c>
      <c r="E99" s="58"/>
      <c r="F99" s="58"/>
      <c r="G99" s="58"/>
      <c r="H99" s="58"/>
      <c r="I99" s="58"/>
      <c r="J99" s="58">
        <f t="shared" si="64"/>
        <v>0.90885000000000005</v>
      </c>
      <c r="K99" s="58">
        <f t="shared" si="64"/>
        <v>0.90885000000000005</v>
      </c>
      <c r="L99" s="58">
        <f t="shared" si="64"/>
        <v>0.90885000000000005</v>
      </c>
      <c r="M99" s="58">
        <f t="shared" si="64"/>
        <v>0.90885000000000005</v>
      </c>
      <c r="N99" s="58">
        <f t="shared" si="64"/>
        <v>0.90885000000000005</v>
      </c>
      <c r="O99" s="58">
        <f t="shared" si="64"/>
        <v>0.90885000000000005</v>
      </c>
      <c r="P99" s="58">
        <f t="shared" si="64"/>
        <v>0.90885000000000005</v>
      </c>
      <c r="Q99" s="58">
        <f t="shared" si="64"/>
        <v>0.90885000000000005</v>
      </c>
      <c r="R99" s="58">
        <f t="shared" si="64"/>
        <v>0.90885000000000005</v>
      </c>
      <c r="S99" s="58">
        <f t="shared" si="64"/>
        <v>0.90885000000000005</v>
      </c>
      <c r="T99" s="58">
        <f t="shared" si="65"/>
        <v>0.90885000000000005</v>
      </c>
      <c r="U99" s="58">
        <f t="shared" si="65"/>
        <v>0.90885000000000005</v>
      </c>
      <c r="V99" s="58">
        <f t="shared" si="65"/>
        <v>0.90885000000000005</v>
      </c>
      <c r="W99" s="58">
        <f t="shared" si="65"/>
        <v>0.90885000000000005</v>
      </c>
      <c r="X99" s="58">
        <f t="shared" si="65"/>
        <v>0.90885000000000005</v>
      </c>
      <c r="Y99" s="58">
        <f t="shared" si="65"/>
        <v>0.90885000000000005</v>
      </c>
      <c r="Z99" s="58">
        <f t="shared" si="65"/>
        <v>0.90885000000000005</v>
      </c>
      <c r="AA99" s="58">
        <f t="shared" si="65"/>
        <v>0.90885000000000005</v>
      </c>
      <c r="AB99" s="58">
        <f t="shared" si="65"/>
        <v>0.90885000000000005</v>
      </c>
      <c r="AC99" s="58">
        <f t="shared" si="65"/>
        <v>0.90885000000000005</v>
      </c>
      <c r="AD99" s="58"/>
      <c r="AE99" s="58"/>
      <c r="AF99" s="59">
        <f t="shared" si="66"/>
        <v>18.176999999999996</v>
      </c>
    </row>
    <row r="100" spans="1:16384" x14ac:dyDescent="0.3">
      <c r="B100" s="56"/>
      <c r="C100" s="56">
        <v>4</v>
      </c>
      <c r="D100" s="57" t="s">
        <v>5</v>
      </c>
      <c r="E100" s="57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9">
        <f t="shared" si="66"/>
        <v>0</v>
      </c>
    </row>
    <row r="101" spans="1:16384" x14ac:dyDescent="0.3">
      <c r="B101" s="56"/>
      <c r="C101" s="56">
        <v>3</v>
      </c>
      <c r="D101" s="57" t="s">
        <v>4</v>
      </c>
      <c r="E101" s="58"/>
      <c r="F101" s="58"/>
      <c r="G101" s="58"/>
      <c r="H101" s="58">
        <f t="shared" ref="H101:AA101" si="67">INDEX($C$11:$I$14,$A$97,$C101)</f>
        <v>0.95265</v>
      </c>
      <c r="I101" s="58">
        <f t="shared" si="67"/>
        <v>0.95265</v>
      </c>
      <c r="J101" s="58">
        <f t="shared" si="67"/>
        <v>0.95265</v>
      </c>
      <c r="K101" s="58">
        <f t="shared" si="67"/>
        <v>0.95265</v>
      </c>
      <c r="L101" s="58">
        <f t="shared" si="67"/>
        <v>0.95265</v>
      </c>
      <c r="M101" s="58">
        <f t="shared" si="67"/>
        <v>0.95265</v>
      </c>
      <c r="N101" s="58">
        <f t="shared" si="67"/>
        <v>0.95265</v>
      </c>
      <c r="O101" s="58">
        <f t="shared" si="67"/>
        <v>0.95265</v>
      </c>
      <c r="P101" s="58">
        <f t="shared" si="67"/>
        <v>0.95265</v>
      </c>
      <c r="Q101" s="58">
        <f t="shared" si="67"/>
        <v>0.95265</v>
      </c>
      <c r="R101" s="58">
        <f t="shared" si="67"/>
        <v>0.95265</v>
      </c>
      <c r="S101" s="58">
        <f t="shared" si="67"/>
        <v>0.95265</v>
      </c>
      <c r="T101" s="58">
        <f t="shared" si="67"/>
        <v>0.95265</v>
      </c>
      <c r="U101" s="58">
        <f t="shared" si="67"/>
        <v>0.95265</v>
      </c>
      <c r="V101" s="58">
        <f t="shared" si="67"/>
        <v>0.95265</v>
      </c>
      <c r="W101" s="58">
        <f t="shared" si="67"/>
        <v>0.95265</v>
      </c>
      <c r="X101" s="58">
        <f t="shared" si="67"/>
        <v>0.95265</v>
      </c>
      <c r="Y101" s="58">
        <f t="shared" si="67"/>
        <v>0.95265</v>
      </c>
      <c r="Z101" s="58">
        <f t="shared" si="67"/>
        <v>0.95265</v>
      </c>
      <c r="AA101" s="58">
        <f t="shared" si="67"/>
        <v>0.95265</v>
      </c>
      <c r="AB101" s="58"/>
      <c r="AC101" s="58"/>
      <c r="AD101" s="58"/>
      <c r="AE101" s="58"/>
      <c r="AF101" s="59">
        <f t="shared" si="66"/>
        <v>19.052999999999997</v>
      </c>
    </row>
    <row r="102" spans="1:16384" x14ac:dyDescent="0.3">
      <c r="B102" s="56"/>
      <c r="C102" s="56">
        <v>2</v>
      </c>
      <c r="D102" s="57" t="s">
        <v>3</v>
      </c>
      <c r="E102" s="58"/>
      <c r="F102" s="58"/>
      <c r="G102" s="58">
        <f t="shared" ref="G102:Z102" si="68">INDEX($C$11:$I$14,$A$97,$C102)</f>
        <v>0.91322999999999999</v>
      </c>
      <c r="H102" s="58">
        <f t="shared" si="68"/>
        <v>0.91322999999999999</v>
      </c>
      <c r="I102" s="58">
        <f t="shared" si="68"/>
        <v>0.91322999999999999</v>
      </c>
      <c r="J102" s="58">
        <f t="shared" si="68"/>
        <v>0.91322999999999999</v>
      </c>
      <c r="K102" s="58">
        <f t="shared" si="68"/>
        <v>0.91322999999999999</v>
      </c>
      <c r="L102" s="58">
        <f t="shared" si="68"/>
        <v>0.91322999999999999</v>
      </c>
      <c r="M102" s="58">
        <f t="shared" si="68"/>
        <v>0.91322999999999999</v>
      </c>
      <c r="N102" s="58">
        <f t="shared" si="68"/>
        <v>0.91322999999999999</v>
      </c>
      <c r="O102" s="58">
        <f t="shared" si="68"/>
        <v>0.91322999999999999</v>
      </c>
      <c r="P102" s="58">
        <f t="shared" si="68"/>
        <v>0.91322999999999999</v>
      </c>
      <c r="Q102" s="58">
        <f t="shared" si="68"/>
        <v>0.91322999999999999</v>
      </c>
      <c r="R102" s="58">
        <f t="shared" si="68"/>
        <v>0.91322999999999999</v>
      </c>
      <c r="S102" s="58">
        <f t="shared" si="68"/>
        <v>0.91322999999999999</v>
      </c>
      <c r="T102" s="58">
        <f t="shared" si="68"/>
        <v>0.91322999999999999</v>
      </c>
      <c r="U102" s="58">
        <f t="shared" si="68"/>
        <v>0.91322999999999999</v>
      </c>
      <c r="V102" s="58">
        <f t="shared" si="68"/>
        <v>0.91322999999999999</v>
      </c>
      <c r="W102" s="58">
        <f t="shared" si="68"/>
        <v>0.91322999999999999</v>
      </c>
      <c r="X102" s="58">
        <f t="shared" si="68"/>
        <v>0.91322999999999999</v>
      </c>
      <c r="Y102" s="58">
        <f t="shared" si="68"/>
        <v>0.91322999999999999</v>
      </c>
      <c r="Z102" s="58">
        <f t="shared" si="68"/>
        <v>0.91322999999999999</v>
      </c>
      <c r="AA102" s="58"/>
      <c r="AB102" s="58"/>
      <c r="AC102" s="58"/>
      <c r="AD102" s="58"/>
      <c r="AE102" s="58"/>
      <c r="AF102" s="59">
        <f t="shared" si="66"/>
        <v>18.264600000000002</v>
      </c>
    </row>
    <row r="103" spans="1:16384" x14ac:dyDescent="0.3">
      <c r="B103" s="60"/>
      <c r="C103" s="60">
        <v>1</v>
      </c>
      <c r="D103" s="61" t="s">
        <v>2</v>
      </c>
      <c r="E103" s="62"/>
      <c r="F103" s="62">
        <f t="shared" ref="F103:Y103" si="69">INDEX($C$11:$I$14,$A$97,$C103)</f>
        <v>1.38408</v>
      </c>
      <c r="G103" s="62">
        <f t="shared" si="69"/>
        <v>1.38408</v>
      </c>
      <c r="H103" s="62">
        <f t="shared" si="69"/>
        <v>1.38408</v>
      </c>
      <c r="I103" s="62">
        <f t="shared" si="69"/>
        <v>1.38408</v>
      </c>
      <c r="J103" s="62">
        <f t="shared" si="69"/>
        <v>1.38408</v>
      </c>
      <c r="K103" s="62">
        <f t="shared" si="69"/>
        <v>1.38408</v>
      </c>
      <c r="L103" s="62">
        <f t="shared" si="69"/>
        <v>1.38408</v>
      </c>
      <c r="M103" s="62">
        <f t="shared" si="69"/>
        <v>1.38408</v>
      </c>
      <c r="N103" s="62">
        <f t="shared" si="69"/>
        <v>1.38408</v>
      </c>
      <c r="O103" s="62">
        <f t="shared" si="69"/>
        <v>1.38408</v>
      </c>
      <c r="P103" s="62">
        <f t="shared" si="69"/>
        <v>1.38408</v>
      </c>
      <c r="Q103" s="62">
        <f t="shared" si="69"/>
        <v>1.38408</v>
      </c>
      <c r="R103" s="62">
        <f t="shared" si="69"/>
        <v>1.38408</v>
      </c>
      <c r="S103" s="62">
        <f t="shared" si="69"/>
        <v>1.38408</v>
      </c>
      <c r="T103" s="62">
        <f t="shared" si="69"/>
        <v>1.38408</v>
      </c>
      <c r="U103" s="62">
        <f t="shared" si="69"/>
        <v>1.38408</v>
      </c>
      <c r="V103" s="62">
        <f t="shared" si="69"/>
        <v>1.38408</v>
      </c>
      <c r="W103" s="62">
        <f t="shared" si="69"/>
        <v>1.38408</v>
      </c>
      <c r="X103" s="62">
        <f t="shared" si="69"/>
        <v>1.38408</v>
      </c>
      <c r="Y103" s="62">
        <f t="shared" si="69"/>
        <v>1.38408</v>
      </c>
      <c r="Z103" s="62"/>
      <c r="AA103" s="62"/>
      <c r="AB103" s="62"/>
      <c r="AC103" s="62"/>
      <c r="AD103" s="62"/>
      <c r="AE103" s="62"/>
      <c r="AF103" s="63">
        <f t="shared" si="66"/>
        <v>27.68160000000001</v>
      </c>
    </row>
    <row r="104" spans="1:16384" s="48" customFormat="1" x14ac:dyDescent="0.3">
      <c r="A104"/>
      <c r="B104" s="56"/>
      <c r="C104" s="56"/>
      <c r="D104" s="64" t="s">
        <v>63</v>
      </c>
      <c r="E104" s="59">
        <f>SUM(E97:E103)</f>
        <v>0</v>
      </c>
      <c r="F104" s="59">
        <f t="shared" ref="F104:AF104" si="70">SUM(F97:F103)</f>
        <v>1.38408</v>
      </c>
      <c r="G104" s="59">
        <f t="shared" si="70"/>
        <v>2.29731</v>
      </c>
      <c r="H104" s="59">
        <f t="shared" si="70"/>
        <v>3.2499599999999997</v>
      </c>
      <c r="I104" s="59">
        <f t="shared" si="70"/>
        <v>3.2499599999999997</v>
      </c>
      <c r="J104" s="59">
        <f t="shared" si="70"/>
        <v>6.1692299999999998</v>
      </c>
      <c r="K104" s="59">
        <f t="shared" si="70"/>
        <v>6.1692299999999998</v>
      </c>
      <c r="L104" s="59">
        <f t="shared" si="70"/>
        <v>6.1692299999999998</v>
      </c>
      <c r="M104" s="59">
        <f t="shared" si="70"/>
        <v>6.1692299999999998</v>
      </c>
      <c r="N104" s="59">
        <f t="shared" si="70"/>
        <v>6.1692299999999998</v>
      </c>
      <c r="O104" s="59">
        <f t="shared" si="70"/>
        <v>6.1692299999999998</v>
      </c>
      <c r="P104" s="59">
        <f t="shared" si="70"/>
        <v>6.1692299999999998</v>
      </c>
      <c r="Q104" s="59">
        <f t="shared" si="70"/>
        <v>6.1692299999999998</v>
      </c>
      <c r="R104" s="59">
        <f t="shared" si="70"/>
        <v>6.1692299999999998</v>
      </c>
      <c r="S104" s="59">
        <f t="shared" si="70"/>
        <v>6.1692299999999998</v>
      </c>
      <c r="T104" s="59">
        <f t="shared" si="70"/>
        <v>6.1692299999999998</v>
      </c>
      <c r="U104" s="59">
        <f t="shared" si="70"/>
        <v>6.1692299999999998</v>
      </c>
      <c r="V104" s="59">
        <f t="shared" si="70"/>
        <v>6.1692299999999998</v>
      </c>
      <c r="W104" s="59">
        <f t="shared" si="70"/>
        <v>6.1692299999999998</v>
      </c>
      <c r="X104" s="59">
        <f t="shared" si="70"/>
        <v>6.1692299999999998</v>
      </c>
      <c r="Y104" s="59">
        <f t="shared" si="70"/>
        <v>6.1692299999999998</v>
      </c>
      <c r="Z104" s="59">
        <f t="shared" si="70"/>
        <v>4.7851499999999998</v>
      </c>
      <c r="AA104" s="59">
        <f t="shared" si="70"/>
        <v>3.8719200000000003</v>
      </c>
      <c r="AB104" s="59">
        <f t="shared" si="70"/>
        <v>2.91927</v>
      </c>
      <c r="AC104" s="59">
        <f t="shared" si="70"/>
        <v>2.91927</v>
      </c>
      <c r="AD104" s="59">
        <f t="shared" si="70"/>
        <v>0</v>
      </c>
      <c r="AE104" s="59">
        <f t="shared" si="70"/>
        <v>0</v>
      </c>
      <c r="AF104" s="59">
        <f t="shared" si="70"/>
        <v>123.38460000000001</v>
      </c>
      <c r="AG104"/>
    </row>
    <row r="105" spans="1:16384" x14ac:dyDescent="0.3">
      <c r="A105">
        <v>2</v>
      </c>
      <c r="B105" s="65" t="s">
        <v>20</v>
      </c>
      <c r="C105" s="65">
        <v>7</v>
      </c>
      <c r="D105" s="66" t="s">
        <v>62</v>
      </c>
      <c r="E105" s="67"/>
      <c r="F105" s="67"/>
      <c r="G105" s="67"/>
      <c r="H105" s="67"/>
      <c r="I105" s="67"/>
      <c r="J105" s="67">
        <f>INDEX($C$11:$I$14,$A$105,$C105)</f>
        <v>1.9928999999999997</v>
      </c>
      <c r="K105" s="67">
        <f t="shared" ref="K105:Z107" si="71">INDEX($C$11:$I$14,$A$105,$C105)</f>
        <v>1.9928999999999997</v>
      </c>
      <c r="L105" s="67">
        <f t="shared" si="71"/>
        <v>1.9928999999999997</v>
      </c>
      <c r="M105" s="67">
        <f t="shared" si="71"/>
        <v>1.9928999999999997</v>
      </c>
      <c r="N105" s="67">
        <f t="shared" si="71"/>
        <v>1.9928999999999997</v>
      </c>
      <c r="O105" s="67">
        <f t="shared" si="71"/>
        <v>1.9928999999999997</v>
      </c>
      <c r="P105" s="67">
        <f t="shared" si="71"/>
        <v>1.9928999999999997</v>
      </c>
      <c r="Q105" s="67">
        <f t="shared" si="71"/>
        <v>1.9928999999999997</v>
      </c>
      <c r="R105" s="67">
        <f t="shared" si="71"/>
        <v>1.9928999999999997</v>
      </c>
      <c r="S105" s="67">
        <f t="shared" si="71"/>
        <v>1.9928999999999997</v>
      </c>
      <c r="T105" s="67">
        <f t="shared" si="71"/>
        <v>1.9928999999999997</v>
      </c>
      <c r="U105" s="67">
        <f t="shared" si="71"/>
        <v>1.9928999999999997</v>
      </c>
      <c r="V105" s="67">
        <f t="shared" si="71"/>
        <v>1.9928999999999997</v>
      </c>
      <c r="W105" s="67">
        <f t="shared" si="71"/>
        <v>1.9928999999999997</v>
      </c>
      <c r="X105" s="67">
        <f t="shared" si="71"/>
        <v>1.9928999999999997</v>
      </c>
      <c r="Y105" s="67">
        <f t="shared" si="71"/>
        <v>1.9928999999999997</v>
      </c>
      <c r="Z105" s="67">
        <f t="shared" si="71"/>
        <v>1.9928999999999997</v>
      </c>
      <c r="AA105" s="67">
        <f t="shared" ref="AA105:AC107" si="72">INDEX($C$11:$I$14,$A$105,$C105)</f>
        <v>1.9928999999999997</v>
      </c>
      <c r="AB105" s="67">
        <f t="shared" si="72"/>
        <v>1.9928999999999997</v>
      </c>
      <c r="AC105" s="67">
        <f t="shared" si="72"/>
        <v>1.9928999999999997</v>
      </c>
      <c r="AD105" s="67"/>
      <c r="AE105" s="67"/>
      <c r="AF105" s="68">
        <f t="shared" si="66"/>
        <v>39.857999999999983</v>
      </c>
    </row>
    <row r="106" spans="1:16384" x14ac:dyDescent="0.3">
      <c r="B106" s="65"/>
      <c r="C106" s="65">
        <v>6</v>
      </c>
      <c r="D106" s="66" t="s">
        <v>61</v>
      </c>
      <c r="E106" s="67"/>
      <c r="F106" s="67"/>
      <c r="G106" s="67"/>
      <c r="H106" s="67"/>
      <c r="I106" s="67"/>
      <c r="J106" s="67">
        <f t="shared" ref="J106:J107" si="73">INDEX($C$11:$I$14,$A$105,$C106)</f>
        <v>2.1032760000000001</v>
      </c>
      <c r="K106" s="67">
        <f t="shared" si="71"/>
        <v>2.1032760000000001</v>
      </c>
      <c r="L106" s="67">
        <f t="shared" si="71"/>
        <v>2.1032760000000001</v>
      </c>
      <c r="M106" s="67">
        <f t="shared" si="71"/>
        <v>2.1032760000000001</v>
      </c>
      <c r="N106" s="67">
        <f t="shared" si="71"/>
        <v>2.1032760000000001</v>
      </c>
      <c r="O106" s="67">
        <f t="shared" si="71"/>
        <v>2.1032760000000001</v>
      </c>
      <c r="P106" s="67">
        <f t="shared" si="71"/>
        <v>2.1032760000000001</v>
      </c>
      <c r="Q106" s="67">
        <f t="shared" si="71"/>
        <v>2.1032760000000001</v>
      </c>
      <c r="R106" s="67">
        <f t="shared" si="71"/>
        <v>2.1032760000000001</v>
      </c>
      <c r="S106" s="67">
        <f t="shared" si="71"/>
        <v>2.1032760000000001</v>
      </c>
      <c r="T106" s="67">
        <f t="shared" si="71"/>
        <v>2.1032760000000001</v>
      </c>
      <c r="U106" s="67">
        <f t="shared" si="71"/>
        <v>2.1032760000000001</v>
      </c>
      <c r="V106" s="67">
        <f t="shared" si="71"/>
        <v>2.1032760000000001</v>
      </c>
      <c r="W106" s="67">
        <f t="shared" si="71"/>
        <v>2.1032760000000001</v>
      </c>
      <c r="X106" s="67">
        <f t="shared" si="71"/>
        <v>2.1032760000000001</v>
      </c>
      <c r="Y106" s="67">
        <f t="shared" si="71"/>
        <v>2.1032760000000001</v>
      </c>
      <c r="Z106" s="67">
        <f t="shared" si="71"/>
        <v>2.1032760000000001</v>
      </c>
      <c r="AA106" s="67">
        <f t="shared" si="72"/>
        <v>2.1032760000000001</v>
      </c>
      <c r="AB106" s="67">
        <f t="shared" si="72"/>
        <v>2.1032760000000001</v>
      </c>
      <c r="AC106" s="67">
        <f t="shared" si="72"/>
        <v>2.1032760000000001</v>
      </c>
      <c r="AD106" s="67"/>
      <c r="AE106" s="67"/>
      <c r="AF106" s="68">
        <f t="shared" si="66"/>
        <v>42.065520000000014</v>
      </c>
    </row>
    <row r="107" spans="1:16384" x14ac:dyDescent="0.3">
      <c r="B107" s="65"/>
      <c r="C107" s="65">
        <v>5</v>
      </c>
      <c r="D107" s="66" t="s">
        <v>6</v>
      </c>
      <c r="E107" s="67"/>
      <c r="F107" s="67"/>
      <c r="G107" s="67"/>
      <c r="H107" s="67"/>
      <c r="I107" s="67"/>
      <c r="J107" s="67">
        <f t="shared" si="73"/>
        <v>2.0726159999999996</v>
      </c>
      <c r="K107" s="67">
        <f t="shared" si="71"/>
        <v>2.0726159999999996</v>
      </c>
      <c r="L107" s="67">
        <f t="shared" si="71"/>
        <v>2.0726159999999996</v>
      </c>
      <c r="M107" s="67">
        <f t="shared" si="71"/>
        <v>2.0726159999999996</v>
      </c>
      <c r="N107" s="67">
        <f t="shared" si="71"/>
        <v>2.0726159999999996</v>
      </c>
      <c r="O107" s="67">
        <f t="shared" si="71"/>
        <v>2.0726159999999996</v>
      </c>
      <c r="P107" s="67">
        <f t="shared" si="71"/>
        <v>2.0726159999999996</v>
      </c>
      <c r="Q107" s="67">
        <f t="shared" si="71"/>
        <v>2.0726159999999996</v>
      </c>
      <c r="R107" s="67">
        <f t="shared" si="71"/>
        <v>2.0726159999999996</v>
      </c>
      <c r="S107" s="67">
        <f t="shared" si="71"/>
        <v>2.0726159999999996</v>
      </c>
      <c r="T107" s="67">
        <f t="shared" si="71"/>
        <v>2.0726159999999996</v>
      </c>
      <c r="U107" s="67">
        <f t="shared" si="71"/>
        <v>2.0726159999999996</v>
      </c>
      <c r="V107" s="67">
        <f t="shared" si="71"/>
        <v>2.0726159999999996</v>
      </c>
      <c r="W107" s="67">
        <f t="shared" si="71"/>
        <v>2.0726159999999996</v>
      </c>
      <c r="X107" s="67">
        <f t="shared" si="71"/>
        <v>2.0726159999999996</v>
      </c>
      <c r="Y107" s="67">
        <f t="shared" si="71"/>
        <v>2.0726159999999996</v>
      </c>
      <c r="Z107" s="67">
        <f t="shared" si="71"/>
        <v>2.0726159999999996</v>
      </c>
      <c r="AA107" s="67">
        <f t="shared" si="72"/>
        <v>2.0726159999999996</v>
      </c>
      <c r="AB107" s="67">
        <f t="shared" si="72"/>
        <v>2.0726159999999996</v>
      </c>
      <c r="AC107" s="67">
        <f t="shared" si="72"/>
        <v>2.0726159999999996</v>
      </c>
      <c r="AD107" s="67"/>
      <c r="AE107" s="67"/>
      <c r="AF107" s="68">
        <f t="shared" si="66"/>
        <v>41.452319999999979</v>
      </c>
    </row>
    <row r="108" spans="1:16384" x14ac:dyDescent="0.3">
      <c r="B108" s="65"/>
      <c r="C108" s="65">
        <v>4</v>
      </c>
      <c r="D108" s="66" t="s">
        <v>5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8">
        <f t="shared" si="66"/>
        <v>0</v>
      </c>
    </row>
    <row r="109" spans="1:16384" x14ac:dyDescent="0.3">
      <c r="B109" s="65"/>
      <c r="C109" s="65">
        <v>3</v>
      </c>
      <c r="D109" s="66" t="s">
        <v>4</v>
      </c>
      <c r="E109" s="67"/>
      <c r="F109" s="67"/>
      <c r="G109" s="67"/>
      <c r="H109" s="67">
        <f t="shared" ref="H109:Y109" si="74">INDEX($C$11:$I$14,$A$105,$C109)</f>
        <v>2.4129420000000001</v>
      </c>
      <c r="I109" s="67">
        <f t="shared" si="74"/>
        <v>2.4129420000000001</v>
      </c>
      <c r="J109" s="67">
        <f t="shared" si="74"/>
        <v>2.4129420000000001</v>
      </c>
      <c r="K109" s="67">
        <f t="shared" si="74"/>
        <v>2.4129420000000001</v>
      </c>
      <c r="L109" s="67">
        <f t="shared" si="74"/>
        <v>2.4129420000000001</v>
      </c>
      <c r="M109" s="67">
        <f t="shared" si="74"/>
        <v>2.4129420000000001</v>
      </c>
      <c r="N109" s="67">
        <f t="shared" si="74"/>
        <v>2.4129420000000001</v>
      </c>
      <c r="O109" s="67">
        <f t="shared" si="74"/>
        <v>2.4129420000000001</v>
      </c>
      <c r="P109" s="67">
        <f t="shared" si="74"/>
        <v>2.4129420000000001</v>
      </c>
      <c r="Q109" s="67">
        <f t="shared" si="74"/>
        <v>2.4129420000000001</v>
      </c>
      <c r="R109" s="67">
        <f t="shared" si="74"/>
        <v>2.4129420000000001</v>
      </c>
      <c r="S109" s="67">
        <f t="shared" si="74"/>
        <v>2.4129420000000001</v>
      </c>
      <c r="T109" s="67">
        <f t="shared" si="74"/>
        <v>2.4129420000000001</v>
      </c>
      <c r="U109" s="67">
        <f t="shared" si="74"/>
        <v>2.4129420000000001</v>
      </c>
      <c r="V109" s="67">
        <f t="shared" si="74"/>
        <v>2.4129420000000001</v>
      </c>
      <c r="W109" s="67">
        <f t="shared" si="74"/>
        <v>2.4129420000000001</v>
      </c>
      <c r="X109" s="67">
        <f t="shared" si="74"/>
        <v>2.4129420000000001</v>
      </c>
      <c r="Y109" s="67">
        <f t="shared" si="74"/>
        <v>2.4129420000000001</v>
      </c>
      <c r="Z109" s="67">
        <f t="shared" ref="X109:AA111" si="75">INDEX($C$11:$I$14,$A$105,$C109)</f>
        <v>2.4129420000000001</v>
      </c>
      <c r="AA109" s="67">
        <f t="shared" si="75"/>
        <v>2.4129420000000001</v>
      </c>
      <c r="AB109" s="67"/>
      <c r="AC109" s="67"/>
      <c r="AD109" s="67"/>
      <c r="AE109" s="67"/>
      <c r="AF109" s="68">
        <f t="shared" si="66"/>
        <v>48.258840000000014</v>
      </c>
    </row>
    <row r="110" spans="1:16384" x14ac:dyDescent="0.3">
      <c r="B110" s="65"/>
      <c r="C110" s="65">
        <v>2</v>
      </c>
      <c r="D110" s="66" t="s">
        <v>3</v>
      </c>
      <c r="E110" s="67"/>
      <c r="F110" s="67"/>
      <c r="G110" s="67">
        <f t="shared" ref="G110:W110" si="76">INDEX($C$11:$I$14,$A$105,$C110)</f>
        <v>1.7261580000000001</v>
      </c>
      <c r="H110" s="67">
        <f t="shared" si="76"/>
        <v>1.7261580000000001</v>
      </c>
      <c r="I110" s="67">
        <f t="shared" si="76"/>
        <v>1.7261580000000001</v>
      </c>
      <c r="J110" s="67">
        <f t="shared" si="76"/>
        <v>1.7261580000000001</v>
      </c>
      <c r="K110" s="67">
        <f t="shared" si="76"/>
        <v>1.7261580000000001</v>
      </c>
      <c r="L110" s="67">
        <f t="shared" si="76"/>
        <v>1.7261580000000001</v>
      </c>
      <c r="M110" s="67">
        <f t="shared" si="76"/>
        <v>1.7261580000000001</v>
      </c>
      <c r="N110" s="67">
        <f t="shared" si="76"/>
        <v>1.7261580000000001</v>
      </c>
      <c r="O110" s="67">
        <f t="shared" si="76"/>
        <v>1.7261580000000001</v>
      </c>
      <c r="P110" s="67">
        <f t="shared" si="76"/>
        <v>1.7261580000000001</v>
      </c>
      <c r="Q110" s="67">
        <f t="shared" si="76"/>
        <v>1.7261580000000001</v>
      </c>
      <c r="R110" s="67">
        <f t="shared" si="76"/>
        <v>1.7261580000000001</v>
      </c>
      <c r="S110" s="67">
        <f t="shared" si="76"/>
        <v>1.7261580000000001</v>
      </c>
      <c r="T110" s="67">
        <f t="shared" si="76"/>
        <v>1.7261580000000001</v>
      </c>
      <c r="U110" s="67">
        <f t="shared" si="76"/>
        <v>1.7261580000000001</v>
      </c>
      <c r="V110" s="67">
        <f t="shared" si="76"/>
        <v>1.7261580000000001</v>
      </c>
      <c r="W110" s="67">
        <f t="shared" si="76"/>
        <v>1.7261580000000001</v>
      </c>
      <c r="X110" s="67">
        <f t="shared" si="75"/>
        <v>1.7261580000000001</v>
      </c>
      <c r="Y110" s="67">
        <f t="shared" si="75"/>
        <v>1.7261580000000001</v>
      </c>
      <c r="Z110" s="67">
        <f t="shared" si="75"/>
        <v>1.7261580000000001</v>
      </c>
      <c r="AA110" s="67"/>
      <c r="AB110" s="67"/>
      <c r="AC110" s="67"/>
      <c r="AD110" s="67"/>
      <c r="AE110" s="67"/>
      <c r="AF110" s="68">
        <f t="shared" si="66"/>
        <v>34.523160000000011</v>
      </c>
    </row>
    <row r="111" spans="1:16384" x14ac:dyDescent="0.3">
      <c r="B111" s="69"/>
      <c r="C111" s="69">
        <v>1</v>
      </c>
      <c r="D111" s="70" t="s">
        <v>2</v>
      </c>
      <c r="E111" s="71"/>
      <c r="F111" s="71">
        <f t="shared" ref="F111:W111" si="77">INDEX($C$11:$I$14,$A$105,$C111)</f>
        <v>1.9438439999999997</v>
      </c>
      <c r="G111" s="71">
        <f t="shared" si="77"/>
        <v>1.9438439999999997</v>
      </c>
      <c r="H111" s="71">
        <f t="shared" si="77"/>
        <v>1.9438439999999997</v>
      </c>
      <c r="I111" s="71">
        <f t="shared" si="77"/>
        <v>1.9438439999999997</v>
      </c>
      <c r="J111" s="71">
        <f t="shared" si="77"/>
        <v>1.9438439999999997</v>
      </c>
      <c r="K111" s="71">
        <f t="shared" si="77"/>
        <v>1.9438439999999997</v>
      </c>
      <c r="L111" s="71">
        <f t="shared" si="77"/>
        <v>1.9438439999999997</v>
      </c>
      <c r="M111" s="71">
        <f t="shared" si="77"/>
        <v>1.9438439999999997</v>
      </c>
      <c r="N111" s="71">
        <f t="shared" si="77"/>
        <v>1.9438439999999997</v>
      </c>
      <c r="O111" s="71">
        <f t="shared" si="77"/>
        <v>1.9438439999999997</v>
      </c>
      <c r="P111" s="71">
        <f t="shared" si="77"/>
        <v>1.9438439999999997</v>
      </c>
      <c r="Q111" s="71">
        <f t="shared" si="77"/>
        <v>1.9438439999999997</v>
      </c>
      <c r="R111" s="71">
        <f t="shared" si="77"/>
        <v>1.9438439999999997</v>
      </c>
      <c r="S111" s="71">
        <f t="shared" si="77"/>
        <v>1.9438439999999997</v>
      </c>
      <c r="T111" s="71">
        <f t="shared" si="77"/>
        <v>1.9438439999999997</v>
      </c>
      <c r="U111" s="71">
        <f t="shared" si="77"/>
        <v>1.9438439999999997</v>
      </c>
      <c r="V111" s="71">
        <f t="shared" si="77"/>
        <v>1.9438439999999997</v>
      </c>
      <c r="W111" s="71">
        <f t="shared" si="77"/>
        <v>1.9438439999999997</v>
      </c>
      <c r="X111" s="71">
        <f t="shared" si="75"/>
        <v>1.9438439999999997</v>
      </c>
      <c r="Y111" s="71">
        <f t="shared" si="75"/>
        <v>1.9438439999999997</v>
      </c>
      <c r="Z111" s="71"/>
      <c r="AA111" s="71"/>
      <c r="AB111" s="71"/>
      <c r="AC111" s="71"/>
      <c r="AD111" s="71"/>
      <c r="AE111" s="71"/>
      <c r="AF111" s="72">
        <f t="shared" si="66"/>
        <v>38.876879999999986</v>
      </c>
    </row>
    <row r="112" spans="1:16384" s="48" customFormat="1" x14ac:dyDescent="0.3">
      <c r="A112"/>
      <c r="B112" s="65"/>
      <c r="C112" s="65"/>
      <c r="D112" s="73" t="s">
        <v>63</v>
      </c>
      <c r="E112" s="68">
        <f>SUM(E105:E111)</f>
        <v>0</v>
      </c>
      <c r="F112" s="68">
        <f t="shared" ref="F112:AF112" si="78">SUM(F105:F111)</f>
        <v>1.9438439999999997</v>
      </c>
      <c r="G112" s="68">
        <f t="shared" si="78"/>
        <v>3.6700019999999998</v>
      </c>
      <c r="H112" s="68">
        <f t="shared" si="78"/>
        <v>6.0829439999999995</v>
      </c>
      <c r="I112" s="68">
        <f t="shared" si="78"/>
        <v>6.0829439999999995</v>
      </c>
      <c r="J112" s="68">
        <f t="shared" si="78"/>
        <v>12.251736000000001</v>
      </c>
      <c r="K112" s="68">
        <f t="shared" si="78"/>
        <v>12.251736000000001</v>
      </c>
      <c r="L112" s="68">
        <f t="shared" si="78"/>
        <v>12.251736000000001</v>
      </c>
      <c r="M112" s="68">
        <f t="shared" si="78"/>
        <v>12.251736000000001</v>
      </c>
      <c r="N112" s="68">
        <f t="shared" si="78"/>
        <v>12.251736000000001</v>
      </c>
      <c r="O112" s="68">
        <f t="shared" si="78"/>
        <v>12.251736000000001</v>
      </c>
      <c r="P112" s="68">
        <f t="shared" si="78"/>
        <v>12.251736000000001</v>
      </c>
      <c r="Q112" s="68">
        <f t="shared" si="78"/>
        <v>12.251736000000001</v>
      </c>
      <c r="R112" s="68">
        <f t="shared" si="78"/>
        <v>12.251736000000001</v>
      </c>
      <c r="S112" s="68">
        <f t="shared" si="78"/>
        <v>12.251736000000001</v>
      </c>
      <c r="T112" s="68">
        <f t="shared" si="78"/>
        <v>12.251736000000001</v>
      </c>
      <c r="U112" s="68">
        <f t="shared" si="78"/>
        <v>12.251736000000001</v>
      </c>
      <c r="V112" s="68">
        <f t="shared" si="78"/>
        <v>12.251736000000001</v>
      </c>
      <c r="W112" s="68">
        <f t="shared" si="78"/>
        <v>12.251736000000001</v>
      </c>
      <c r="X112" s="68">
        <f t="shared" si="78"/>
        <v>12.251736000000001</v>
      </c>
      <c r="Y112" s="68">
        <f t="shared" si="78"/>
        <v>12.251736000000001</v>
      </c>
      <c r="Z112" s="68">
        <f t="shared" si="78"/>
        <v>10.307892000000001</v>
      </c>
      <c r="AA112" s="68">
        <f t="shared" si="78"/>
        <v>8.5817340000000009</v>
      </c>
      <c r="AB112" s="68">
        <f t="shared" si="78"/>
        <v>6.1687919999999998</v>
      </c>
      <c r="AC112" s="68">
        <f t="shared" si="78"/>
        <v>6.1687919999999998</v>
      </c>
      <c r="AD112" s="68">
        <f t="shared" si="78"/>
        <v>0</v>
      </c>
      <c r="AE112" s="68">
        <f t="shared" si="78"/>
        <v>0</v>
      </c>
      <c r="AF112" s="68">
        <f t="shared" si="78"/>
        <v>245.03471999999999</v>
      </c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1:33" x14ac:dyDescent="0.3">
      <c r="A113">
        <v>3</v>
      </c>
      <c r="B113" s="74" t="s">
        <v>21</v>
      </c>
      <c r="C113" s="74">
        <v>7</v>
      </c>
      <c r="D113" s="75" t="s">
        <v>62</v>
      </c>
      <c r="E113" s="76"/>
      <c r="F113" s="76"/>
      <c r="G113" s="76"/>
      <c r="H113" s="76"/>
      <c r="I113" s="76"/>
      <c r="J113" s="76"/>
      <c r="K113" s="76">
        <f t="shared" ref="K113:AD113" si="79">INDEX($C$11:$I$14,$A$113,$C113)</f>
        <v>1.81332</v>
      </c>
      <c r="L113" s="76">
        <f t="shared" si="79"/>
        <v>1.81332</v>
      </c>
      <c r="M113" s="76">
        <f t="shared" si="79"/>
        <v>1.81332</v>
      </c>
      <c r="N113" s="76">
        <f t="shared" si="79"/>
        <v>1.81332</v>
      </c>
      <c r="O113" s="76">
        <f t="shared" si="79"/>
        <v>1.81332</v>
      </c>
      <c r="P113" s="76">
        <f t="shared" si="79"/>
        <v>1.81332</v>
      </c>
      <c r="Q113" s="76">
        <f t="shared" si="79"/>
        <v>1.81332</v>
      </c>
      <c r="R113" s="76">
        <f t="shared" si="79"/>
        <v>1.81332</v>
      </c>
      <c r="S113" s="76">
        <f t="shared" si="79"/>
        <v>1.81332</v>
      </c>
      <c r="T113" s="76">
        <f t="shared" si="79"/>
        <v>1.81332</v>
      </c>
      <c r="U113" s="76">
        <f t="shared" si="79"/>
        <v>1.81332</v>
      </c>
      <c r="V113" s="76">
        <f t="shared" si="79"/>
        <v>1.81332</v>
      </c>
      <c r="W113" s="76">
        <f t="shared" si="79"/>
        <v>1.81332</v>
      </c>
      <c r="X113" s="76">
        <f t="shared" si="79"/>
        <v>1.81332</v>
      </c>
      <c r="Y113" s="76">
        <f t="shared" si="79"/>
        <v>1.81332</v>
      </c>
      <c r="Z113" s="76">
        <f t="shared" si="79"/>
        <v>1.81332</v>
      </c>
      <c r="AA113" s="76">
        <f t="shared" si="79"/>
        <v>1.81332</v>
      </c>
      <c r="AB113" s="76">
        <f t="shared" si="79"/>
        <v>1.81332</v>
      </c>
      <c r="AC113" s="76">
        <f t="shared" si="79"/>
        <v>1.81332</v>
      </c>
      <c r="AD113" s="76">
        <f t="shared" si="79"/>
        <v>1.81332</v>
      </c>
      <c r="AE113" s="76"/>
      <c r="AF113" s="77">
        <f t="shared" si="66"/>
        <v>36.266400000000004</v>
      </c>
    </row>
    <row r="114" spans="1:33" x14ac:dyDescent="0.3">
      <c r="B114" s="74"/>
      <c r="C114" s="74">
        <v>6</v>
      </c>
      <c r="D114" s="75" t="s">
        <v>61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7">
        <f t="shared" si="66"/>
        <v>0</v>
      </c>
    </row>
    <row r="115" spans="1:33" x14ac:dyDescent="0.3">
      <c r="B115" s="74"/>
      <c r="C115" s="74">
        <v>5</v>
      </c>
      <c r="D115" s="75" t="s">
        <v>6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7">
        <f t="shared" si="66"/>
        <v>0</v>
      </c>
    </row>
    <row r="116" spans="1:33" x14ac:dyDescent="0.3">
      <c r="B116" s="74"/>
      <c r="C116" s="74">
        <v>4</v>
      </c>
      <c r="D116" s="75" t="s">
        <v>5</v>
      </c>
      <c r="E116" s="76"/>
      <c r="F116" s="76"/>
      <c r="G116" s="76"/>
      <c r="H116" s="76"/>
      <c r="I116" s="76"/>
      <c r="J116" s="76">
        <f>INDEX($C$11:$I$14,$A$113,$C116)</f>
        <v>0.80591999999999997</v>
      </c>
      <c r="K116" s="76">
        <f t="shared" ref="K116:AC119" si="80">INDEX($C$11:$I$14,$A$113,$C116)</f>
        <v>0.80591999999999997</v>
      </c>
      <c r="L116" s="76">
        <f t="shared" si="80"/>
        <v>0.80591999999999997</v>
      </c>
      <c r="M116" s="76">
        <f t="shared" si="80"/>
        <v>0.80591999999999997</v>
      </c>
      <c r="N116" s="76">
        <f t="shared" si="80"/>
        <v>0.80591999999999997</v>
      </c>
      <c r="O116" s="76">
        <f t="shared" si="80"/>
        <v>0.80591999999999997</v>
      </c>
      <c r="P116" s="76">
        <f t="shared" si="80"/>
        <v>0.80591999999999997</v>
      </c>
      <c r="Q116" s="76">
        <f t="shared" si="80"/>
        <v>0.80591999999999997</v>
      </c>
      <c r="R116" s="76">
        <f t="shared" si="80"/>
        <v>0.80591999999999997</v>
      </c>
      <c r="S116" s="76">
        <f t="shared" si="80"/>
        <v>0.80591999999999997</v>
      </c>
      <c r="T116" s="76">
        <f t="shared" si="80"/>
        <v>0.80591999999999997</v>
      </c>
      <c r="U116" s="76">
        <f t="shared" si="80"/>
        <v>0.80591999999999997</v>
      </c>
      <c r="V116" s="76">
        <f t="shared" si="80"/>
        <v>0.80591999999999997</v>
      </c>
      <c r="W116" s="76">
        <f t="shared" si="80"/>
        <v>0.80591999999999997</v>
      </c>
      <c r="X116" s="76">
        <f t="shared" si="80"/>
        <v>0.80591999999999997</v>
      </c>
      <c r="Y116" s="76">
        <f t="shared" si="80"/>
        <v>0.80591999999999997</v>
      </c>
      <c r="Z116" s="76">
        <f t="shared" si="80"/>
        <v>0.80591999999999997</v>
      </c>
      <c r="AA116" s="76">
        <f t="shared" si="80"/>
        <v>0.80591999999999997</v>
      </c>
      <c r="AB116" s="76">
        <f t="shared" si="80"/>
        <v>0.80591999999999997</v>
      </c>
      <c r="AC116" s="76">
        <f t="shared" si="80"/>
        <v>0.80591999999999997</v>
      </c>
      <c r="AD116" s="76"/>
      <c r="AE116" s="76"/>
      <c r="AF116" s="77">
        <f t="shared" si="66"/>
        <v>16.118400000000005</v>
      </c>
    </row>
    <row r="117" spans="1:33" x14ac:dyDescent="0.3">
      <c r="B117" s="74"/>
      <c r="C117" s="74">
        <v>3</v>
      </c>
      <c r="D117" s="75" t="s">
        <v>4</v>
      </c>
      <c r="E117" s="76"/>
      <c r="F117" s="76"/>
      <c r="G117" s="76"/>
      <c r="H117" s="76">
        <f t="shared" ref="H117:J119" si="81">INDEX($C$11:$I$14,$A$113,$C117)</f>
        <v>0.80591999999999997</v>
      </c>
      <c r="I117" s="76">
        <f t="shared" si="81"/>
        <v>0.80591999999999997</v>
      </c>
      <c r="J117" s="76">
        <f t="shared" si="81"/>
        <v>0.80591999999999997</v>
      </c>
      <c r="K117" s="76">
        <f t="shared" si="80"/>
        <v>0.80591999999999997</v>
      </c>
      <c r="L117" s="76">
        <f t="shared" si="80"/>
        <v>0.80591999999999997</v>
      </c>
      <c r="M117" s="76">
        <f t="shared" si="80"/>
        <v>0.80591999999999997</v>
      </c>
      <c r="N117" s="76">
        <f t="shared" si="80"/>
        <v>0.80591999999999997</v>
      </c>
      <c r="O117" s="76">
        <f t="shared" si="80"/>
        <v>0.80591999999999997</v>
      </c>
      <c r="P117" s="76">
        <f t="shared" si="80"/>
        <v>0.80591999999999997</v>
      </c>
      <c r="Q117" s="76">
        <f t="shared" si="80"/>
        <v>0.80591999999999997</v>
      </c>
      <c r="R117" s="76">
        <f t="shared" si="80"/>
        <v>0.80591999999999997</v>
      </c>
      <c r="S117" s="76">
        <f t="shared" si="80"/>
        <v>0.80591999999999997</v>
      </c>
      <c r="T117" s="76">
        <f t="shared" si="80"/>
        <v>0.80591999999999997</v>
      </c>
      <c r="U117" s="76">
        <f t="shared" si="80"/>
        <v>0.80591999999999997</v>
      </c>
      <c r="V117" s="76">
        <f t="shared" si="80"/>
        <v>0.80591999999999997</v>
      </c>
      <c r="W117" s="76">
        <f t="shared" si="80"/>
        <v>0.80591999999999997</v>
      </c>
      <c r="X117" s="76">
        <f t="shared" si="80"/>
        <v>0.80591999999999997</v>
      </c>
      <c r="Y117" s="76">
        <f t="shared" si="80"/>
        <v>0.80591999999999997</v>
      </c>
      <c r="Z117" s="76">
        <f t="shared" si="80"/>
        <v>0.80591999999999997</v>
      </c>
      <c r="AA117" s="76">
        <f t="shared" si="80"/>
        <v>0.80591999999999997</v>
      </c>
      <c r="AB117" s="76"/>
      <c r="AC117" s="76"/>
      <c r="AD117" s="76"/>
      <c r="AE117" s="76"/>
      <c r="AF117" s="77">
        <f t="shared" si="66"/>
        <v>16.118400000000005</v>
      </c>
    </row>
    <row r="118" spans="1:33" x14ac:dyDescent="0.3">
      <c r="B118" s="74"/>
      <c r="C118" s="74">
        <v>2</v>
      </c>
      <c r="D118" s="75" t="s">
        <v>3</v>
      </c>
      <c r="E118" s="76"/>
      <c r="F118" s="76"/>
      <c r="G118" s="76">
        <f t="shared" ref="G118:G119" si="82">INDEX($C$11:$I$14,$A$113,$C118)</f>
        <v>0.20147999999999999</v>
      </c>
      <c r="H118" s="76">
        <f t="shared" si="81"/>
        <v>0.20147999999999999</v>
      </c>
      <c r="I118" s="76">
        <f t="shared" si="81"/>
        <v>0.20147999999999999</v>
      </c>
      <c r="J118" s="76">
        <f t="shared" si="81"/>
        <v>0.20147999999999999</v>
      </c>
      <c r="K118" s="76">
        <f t="shared" si="80"/>
        <v>0.20147999999999999</v>
      </c>
      <c r="L118" s="76">
        <f t="shared" si="80"/>
        <v>0.20147999999999999</v>
      </c>
      <c r="M118" s="76">
        <f t="shared" si="80"/>
        <v>0.20147999999999999</v>
      </c>
      <c r="N118" s="76">
        <f t="shared" si="80"/>
        <v>0.20147999999999999</v>
      </c>
      <c r="O118" s="76">
        <f t="shared" si="80"/>
        <v>0.20147999999999999</v>
      </c>
      <c r="P118" s="76">
        <f t="shared" si="80"/>
        <v>0.20147999999999999</v>
      </c>
      <c r="Q118" s="76">
        <f t="shared" si="80"/>
        <v>0.20147999999999999</v>
      </c>
      <c r="R118" s="76">
        <f t="shared" si="80"/>
        <v>0.20147999999999999</v>
      </c>
      <c r="S118" s="76">
        <f t="shared" si="80"/>
        <v>0.20147999999999999</v>
      </c>
      <c r="T118" s="76">
        <f t="shared" si="80"/>
        <v>0.20147999999999999</v>
      </c>
      <c r="U118" s="76">
        <f t="shared" si="80"/>
        <v>0.20147999999999999</v>
      </c>
      <c r="V118" s="76">
        <f t="shared" si="80"/>
        <v>0.20147999999999999</v>
      </c>
      <c r="W118" s="76">
        <f t="shared" si="80"/>
        <v>0.20147999999999999</v>
      </c>
      <c r="X118" s="76">
        <f t="shared" si="80"/>
        <v>0.20147999999999999</v>
      </c>
      <c r="Y118" s="76">
        <f t="shared" si="80"/>
        <v>0.20147999999999999</v>
      </c>
      <c r="Z118" s="76">
        <f t="shared" si="80"/>
        <v>0.20147999999999999</v>
      </c>
      <c r="AA118" s="76"/>
      <c r="AB118" s="76"/>
      <c r="AC118" s="76"/>
      <c r="AD118" s="76"/>
      <c r="AE118" s="76"/>
      <c r="AF118" s="77">
        <f t="shared" si="66"/>
        <v>4.0296000000000012</v>
      </c>
    </row>
    <row r="119" spans="1:33" x14ac:dyDescent="0.3">
      <c r="B119" s="78"/>
      <c r="C119" s="78">
        <v>1</v>
      </c>
      <c r="D119" s="79" t="s">
        <v>2</v>
      </c>
      <c r="E119" s="80"/>
      <c r="F119" s="80">
        <f t="shared" ref="F119" si="83">INDEX($C$11:$I$14,$A$113,$C119)</f>
        <v>0.60443999999999998</v>
      </c>
      <c r="G119" s="80">
        <f t="shared" si="82"/>
        <v>0.60443999999999998</v>
      </c>
      <c r="H119" s="80">
        <f t="shared" si="81"/>
        <v>0.60443999999999998</v>
      </c>
      <c r="I119" s="80">
        <f t="shared" si="81"/>
        <v>0.60443999999999998</v>
      </c>
      <c r="J119" s="80">
        <f t="shared" si="81"/>
        <v>0.60443999999999998</v>
      </c>
      <c r="K119" s="80">
        <f t="shared" si="80"/>
        <v>0.60443999999999998</v>
      </c>
      <c r="L119" s="80">
        <f t="shared" si="80"/>
        <v>0.60443999999999998</v>
      </c>
      <c r="M119" s="80">
        <f t="shared" si="80"/>
        <v>0.60443999999999998</v>
      </c>
      <c r="N119" s="80">
        <f t="shared" si="80"/>
        <v>0.60443999999999998</v>
      </c>
      <c r="O119" s="80">
        <f t="shared" si="80"/>
        <v>0.60443999999999998</v>
      </c>
      <c r="P119" s="80">
        <f t="shared" si="80"/>
        <v>0.60443999999999998</v>
      </c>
      <c r="Q119" s="80">
        <f t="shared" si="80"/>
        <v>0.60443999999999998</v>
      </c>
      <c r="R119" s="80">
        <f t="shared" si="80"/>
        <v>0.60443999999999998</v>
      </c>
      <c r="S119" s="80">
        <f t="shared" si="80"/>
        <v>0.60443999999999998</v>
      </c>
      <c r="T119" s="80">
        <f t="shared" si="80"/>
        <v>0.60443999999999998</v>
      </c>
      <c r="U119" s="80">
        <f t="shared" si="80"/>
        <v>0.60443999999999998</v>
      </c>
      <c r="V119" s="80">
        <f t="shared" si="80"/>
        <v>0.60443999999999998</v>
      </c>
      <c r="W119" s="80">
        <f t="shared" si="80"/>
        <v>0.60443999999999998</v>
      </c>
      <c r="X119" s="80">
        <f t="shared" si="80"/>
        <v>0.60443999999999998</v>
      </c>
      <c r="Y119" s="80">
        <f t="shared" si="80"/>
        <v>0.60443999999999998</v>
      </c>
      <c r="Z119" s="80"/>
      <c r="AA119" s="80"/>
      <c r="AB119" s="80"/>
      <c r="AC119" s="80"/>
      <c r="AD119" s="80"/>
      <c r="AE119" s="80"/>
      <c r="AF119" s="81">
        <f t="shared" si="66"/>
        <v>12.088800000000003</v>
      </c>
    </row>
    <row r="120" spans="1:33" s="48" customFormat="1" x14ac:dyDescent="0.3">
      <c r="A120"/>
      <c r="B120" s="74"/>
      <c r="C120" s="74"/>
      <c r="D120" s="82" t="s">
        <v>63</v>
      </c>
      <c r="E120" s="77">
        <f>SUM(E113:E119)</f>
        <v>0</v>
      </c>
      <c r="F120" s="77">
        <f t="shared" ref="F120:AF120" si="84">SUM(F113:F119)</f>
        <v>0.60443999999999998</v>
      </c>
      <c r="G120" s="77">
        <f t="shared" si="84"/>
        <v>0.80591999999999997</v>
      </c>
      <c r="H120" s="77">
        <f t="shared" si="84"/>
        <v>1.6118399999999999</v>
      </c>
      <c r="I120" s="77">
        <f t="shared" si="84"/>
        <v>1.6118399999999999</v>
      </c>
      <c r="J120" s="77">
        <f t="shared" si="84"/>
        <v>2.4177599999999999</v>
      </c>
      <c r="K120" s="77">
        <f t="shared" si="84"/>
        <v>4.2310800000000004</v>
      </c>
      <c r="L120" s="77">
        <f t="shared" si="84"/>
        <v>4.2310800000000004</v>
      </c>
      <c r="M120" s="77">
        <f t="shared" si="84"/>
        <v>4.2310800000000004</v>
      </c>
      <c r="N120" s="77">
        <f t="shared" si="84"/>
        <v>4.2310800000000004</v>
      </c>
      <c r="O120" s="77">
        <f t="shared" si="84"/>
        <v>4.2310800000000004</v>
      </c>
      <c r="P120" s="77">
        <f t="shared" si="84"/>
        <v>4.2310800000000004</v>
      </c>
      <c r="Q120" s="77">
        <f t="shared" si="84"/>
        <v>4.2310800000000004</v>
      </c>
      <c r="R120" s="77">
        <f t="shared" si="84"/>
        <v>4.2310800000000004</v>
      </c>
      <c r="S120" s="77">
        <f t="shared" si="84"/>
        <v>4.2310800000000004</v>
      </c>
      <c r="T120" s="77">
        <f t="shared" si="84"/>
        <v>4.2310800000000004</v>
      </c>
      <c r="U120" s="77">
        <f t="shared" si="84"/>
        <v>4.2310800000000004</v>
      </c>
      <c r="V120" s="77">
        <f t="shared" si="84"/>
        <v>4.2310800000000004</v>
      </c>
      <c r="W120" s="77">
        <f t="shared" si="84"/>
        <v>4.2310800000000004</v>
      </c>
      <c r="X120" s="77">
        <f t="shared" si="84"/>
        <v>4.2310800000000004</v>
      </c>
      <c r="Y120" s="77">
        <f t="shared" si="84"/>
        <v>4.2310800000000004</v>
      </c>
      <c r="Z120" s="77">
        <f t="shared" si="84"/>
        <v>3.6266400000000001</v>
      </c>
      <c r="AA120" s="77">
        <f t="shared" si="84"/>
        <v>3.42516</v>
      </c>
      <c r="AB120" s="77">
        <f t="shared" si="84"/>
        <v>2.61924</v>
      </c>
      <c r="AC120" s="77">
        <f t="shared" si="84"/>
        <v>2.61924</v>
      </c>
      <c r="AD120" s="77">
        <f t="shared" si="84"/>
        <v>1.81332</v>
      </c>
      <c r="AE120" s="77">
        <f t="shared" si="84"/>
        <v>0</v>
      </c>
      <c r="AF120" s="77">
        <f t="shared" si="84"/>
        <v>84.621600000000029</v>
      </c>
      <c r="AG120"/>
    </row>
    <row r="121" spans="1:33" x14ac:dyDescent="0.3">
      <c r="B121" s="48" t="s">
        <v>63</v>
      </c>
      <c r="C121" s="48"/>
      <c r="D121" s="49"/>
      <c r="E121" s="50">
        <f>E104+E112+E120</f>
        <v>0</v>
      </c>
      <c r="F121" s="50">
        <f t="shared" ref="F121:AF121" si="85">F104+F112+F120</f>
        <v>3.9323639999999993</v>
      </c>
      <c r="G121" s="50">
        <f t="shared" si="85"/>
        <v>6.7732320000000001</v>
      </c>
      <c r="H121" s="50">
        <f t="shared" si="85"/>
        <v>10.944744</v>
      </c>
      <c r="I121" s="50">
        <f t="shared" si="85"/>
        <v>10.944744</v>
      </c>
      <c r="J121" s="50">
        <f t="shared" si="85"/>
        <v>20.838726000000001</v>
      </c>
      <c r="K121" s="50">
        <f t="shared" si="85"/>
        <v>22.652045999999999</v>
      </c>
      <c r="L121" s="50">
        <f t="shared" si="85"/>
        <v>22.652045999999999</v>
      </c>
      <c r="M121" s="50">
        <f t="shared" si="85"/>
        <v>22.652045999999999</v>
      </c>
      <c r="N121" s="50">
        <f t="shared" si="85"/>
        <v>22.652045999999999</v>
      </c>
      <c r="O121" s="50">
        <f t="shared" si="85"/>
        <v>22.652045999999999</v>
      </c>
      <c r="P121" s="50">
        <f t="shared" si="85"/>
        <v>22.652045999999999</v>
      </c>
      <c r="Q121" s="50">
        <f t="shared" si="85"/>
        <v>22.652045999999999</v>
      </c>
      <c r="R121" s="50">
        <f t="shared" si="85"/>
        <v>22.652045999999999</v>
      </c>
      <c r="S121" s="50">
        <f t="shared" si="85"/>
        <v>22.652045999999999</v>
      </c>
      <c r="T121" s="50">
        <f t="shared" si="85"/>
        <v>22.652045999999999</v>
      </c>
      <c r="U121" s="50">
        <f t="shared" si="85"/>
        <v>22.652045999999999</v>
      </c>
      <c r="V121" s="50">
        <f t="shared" si="85"/>
        <v>22.652045999999999</v>
      </c>
      <c r="W121" s="50">
        <f t="shared" si="85"/>
        <v>22.652045999999999</v>
      </c>
      <c r="X121" s="50">
        <f t="shared" si="85"/>
        <v>22.652045999999999</v>
      </c>
      <c r="Y121" s="50">
        <f t="shared" si="85"/>
        <v>22.652045999999999</v>
      </c>
      <c r="Z121" s="50">
        <f t="shared" si="85"/>
        <v>18.719681999999999</v>
      </c>
      <c r="AA121" s="50">
        <f t="shared" si="85"/>
        <v>15.878814</v>
      </c>
      <c r="AB121" s="50">
        <f t="shared" si="85"/>
        <v>11.707302</v>
      </c>
      <c r="AC121" s="50">
        <f t="shared" si="85"/>
        <v>11.707302</v>
      </c>
      <c r="AD121" s="50">
        <f t="shared" si="85"/>
        <v>1.81332</v>
      </c>
      <c r="AE121" s="50">
        <f t="shared" si="85"/>
        <v>0</v>
      </c>
      <c r="AF121" s="50">
        <f t="shared" si="85"/>
        <v>453.04092000000003</v>
      </c>
    </row>
    <row r="122" spans="1:33" x14ac:dyDescent="0.3">
      <c r="D122" s="44"/>
    </row>
    <row r="123" spans="1:33" x14ac:dyDescent="0.3">
      <c r="D123" s="42"/>
    </row>
    <row r="125" spans="1:33" ht="25.8" x14ac:dyDescent="0.5">
      <c r="B125" s="55" t="s">
        <v>79</v>
      </c>
    </row>
    <row r="126" spans="1:33" x14ac:dyDescent="0.3">
      <c r="B126" s="46"/>
      <c r="E126" s="52">
        <v>2014</v>
      </c>
      <c r="F126" s="52">
        <f>E126+1</f>
        <v>2015</v>
      </c>
      <c r="G126" s="52">
        <f t="shared" ref="G126:AE126" si="86">F126+1</f>
        <v>2016</v>
      </c>
      <c r="H126" s="52">
        <f t="shared" si="86"/>
        <v>2017</v>
      </c>
      <c r="I126" s="52">
        <f t="shared" si="86"/>
        <v>2018</v>
      </c>
      <c r="J126" s="52">
        <f t="shared" si="86"/>
        <v>2019</v>
      </c>
      <c r="K126" s="52">
        <f t="shared" si="86"/>
        <v>2020</v>
      </c>
      <c r="L126" s="52">
        <f t="shared" si="86"/>
        <v>2021</v>
      </c>
      <c r="M126" s="52">
        <f t="shared" si="86"/>
        <v>2022</v>
      </c>
      <c r="N126" s="52">
        <f t="shared" si="86"/>
        <v>2023</v>
      </c>
      <c r="O126" s="52">
        <f t="shared" si="86"/>
        <v>2024</v>
      </c>
      <c r="P126" s="52">
        <f t="shared" si="86"/>
        <v>2025</v>
      </c>
      <c r="Q126" s="52">
        <f t="shared" si="86"/>
        <v>2026</v>
      </c>
      <c r="R126" s="52">
        <f t="shared" si="86"/>
        <v>2027</v>
      </c>
      <c r="S126" s="52">
        <f t="shared" si="86"/>
        <v>2028</v>
      </c>
      <c r="T126" s="52">
        <f t="shared" si="86"/>
        <v>2029</v>
      </c>
      <c r="U126" s="52">
        <f t="shared" si="86"/>
        <v>2030</v>
      </c>
      <c r="V126" s="52">
        <f t="shared" si="86"/>
        <v>2031</v>
      </c>
      <c r="W126" s="52">
        <f t="shared" si="86"/>
        <v>2032</v>
      </c>
      <c r="X126" s="52">
        <f t="shared" si="86"/>
        <v>2033</v>
      </c>
      <c r="Y126" s="52">
        <f t="shared" si="86"/>
        <v>2034</v>
      </c>
      <c r="Z126" s="52">
        <f t="shared" si="86"/>
        <v>2035</v>
      </c>
      <c r="AA126" s="52">
        <f t="shared" si="86"/>
        <v>2036</v>
      </c>
      <c r="AB126" s="52">
        <f t="shared" si="86"/>
        <v>2037</v>
      </c>
      <c r="AC126" s="52">
        <f t="shared" si="86"/>
        <v>2038</v>
      </c>
      <c r="AD126" s="52">
        <f t="shared" si="86"/>
        <v>2039</v>
      </c>
      <c r="AE126" s="52">
        <f t="shared" si="86"/>
        <v>2040</v>
      </c>
      <c r="AF126" s="48"/>
      <c r="AG126" s="48"/>
    </row>
    <row r="127" spans="1:33" x14ac:dyDescent="0.3">
      <c r="D127" s="53" t="s">
        <v>47</v>
      </c>
      <c r="E127" s="51">
        <f>(1+$C$29)^(E126-$C$28)</f>
        <v>0.8396192830323016</v>
      </c>
      <c r="F127" s="51">
        <f>(1+$C$29)^(F126-$C$28)</f>
        <v>0.88999644001423983</v>
      </c>
      <c r="G127" s="51">
        <f>(1+$C$29)^(G126-$C$28)</f>
        <v>0.94339622641509424</v>
      </c>
      <c r="H127" s="51">
        <f>(1+$C$29)^(H126-$C$28)</f>
        <v>1</v>
      </c>
      <c r="I127" s="51">
        <f>(1+$C$29)^(I126-$C$28)</f>
        <v>1.06</v>
      </c>
      <c r="J127" s="51">
        <f t="shared" ref="J127:AE127" si="87">(1+$C$29)^(J126-$C$28)</f>
        <v>1.1236000000000002</v>
      </c>
      <c r="K127" s="51">
        <f t="shared" si="87"/>
        <v>1.1910160000000003</v>
      </c>
      <c r="L127" s="51">
        <f t="shared" si="87"/>
        <v>1.2624769600000003</v>
      </c>
      <c r="M127" s="51">
        <f t="shared" si="87"/>
        <v>1.3382255776000005</v>
      </c>
      <c r="N127" s="51">
        <f t="shared" si="87"/>
        <v>1.4185191122560006</v>
      </c>
      <c r="O127" s="51">
        <f t="shared" si="87"/>
        <v>1.5036302589913608</v>
      </c>
      <c r="P127" s="51">
        <f t="shared" si="87"/>
        <v>1.5938480745308423</v>
      </c>
      <c r="Q127" s="51">
        <f t="shared" si="87"/>
        <v>1.6894789590026928</v>
      </c>
      <c r="R127" s="51">
        <f t="shared" si="87"/>
        <v>1.7908476965428546</v>
      </c>
      <c r="S127" s="51">
        <f t="shared" si="87"/>
        <v>1.8982985583354262</v>
      </c>
      <c r="T127" s="51">
        <f t="shared" si="87"/>
        <v>2.0121964718355518</v>
      </c>
      <c r="U127" s="51">
        <f t="shared" si="87"/>
        <v>2.1329282601456852</v>
      </c>
      <c r="V127" s="51">
        <f t="shared" si="87"/>
        <v>2.2609039557544262</v>
      </c>
      <c r="W127" s="51">
        <f t="shared" si="87"/>
        <v>2.3965581930996924</v>
      </c>
      <c r="X127" s="51">
        <f t="shared" si="87"/>
        <v>2.5403516846856733</v>
      </c>
      <c r="Y127" s="51">
        <f t="shared" si="87"/>
        <v>2.692772785766814</v>
      </c>
      <c r="Z127" s="51">
        <f t="shared" si="87"/>
        <v>2.8543391529128228</v>
      </c>
      <c r="AA127" s="51">
        <f t="shared" si="87"/>
        <v>3.0255995020875925</v>
      </c>
      <c r="AB127" s="51">
        <f t="shared" si="87"/>
        <v>3.207135472212848</v>
      </c>
      <c r="AC127" s="51">
        <f t="shared" si="87"/>
        <v>3.3995636005456196</v>
      </c>
      <c r="AD127" s="51">
        <f t="shared" si="87"/>
        <v>3.6035374165783569</v>
      </c>
      <c r="AE127" s="51">
        <f t="shared" si="87"/>
        <v>3.8197496615730588</v>
      </c>
      <c r="AF127" s="48"/>
      <c r="AG127" s="48"/>
    </row>
    <row r="128" spans="1:33" x14ac:dyDescent="0.3">
      <c r="A128">
        <v>1</v>
      </c>
      <c r="B128" s="56" t="s">
        <v>12</v>
      </c>
      <c r="C128" s="56"/>
      <c r="D128" s="57" t="s">
        <v>80</v>
      </c>
      <c r="E128" s="58"/>
      <c r="F128" s="57">
        <f>F43/F$104</f>
        <v>3.4216355659336548</v>
      </c>
      <c r="G128" s="57">
        <f t="shared" ref="G128:AC128" si="88">G43/G104</f>
        <v>3.0450458385394925</v>
      </c>
      <c r="H128" s="57">
        <f t="shared" si="88"/>
        <v>2.6414898569867127</v>
      </c>
      <c r="I128" s="57">
        <f t="shared" si="88"/>
        <v>2.7999792484059154</v>
      </c>
      <c r="J128" s="57">
        <f t="shared" si="88"/>
        <v>2.0086618256206399</v>
      </c>
      <c r="K128" s="57">
        <f t="shared" si="88"/>
        <v>2.1291815351578784</v>
      </c>
      <c r="L128" s="57">
        <f t="shared" si="88"/>
        <v>2.2569324272673512</v>
      </c>
      <c r="M128" s="57">
        <f t="shared" si="88"/>
        <v>2.3923483729033928</v>
      </c>
      <c r="N128" s="57">
        <f t="shared" si="88"/>
        <v>2.5358892752775959</v>
      </c>
      <c r="O128" s="57">
        <f t="shared" si="88"/>
        <v>2.6880426317942527</v>
      </c>
      <c r="P128" s="57">
        <f t="shared" si="88"/>
        <v>2.8493251897019078</v>
      </c>
      <c r="Q128" s="57">
        <f t="shared" si="88"/>
        <v>3.0202847010840213</v>
      </c>
      <c r="R128" s="57">
        <f t="shared" si="88"/>
        <v>3.2015017831490633</v>
      </c>
      <c r="S128" s="57">
        <f t="shared" si="88"/>
        <v>3.3935918901380075</v>
      </c>
      <c r="T128" s="57">
        <f t="shared" si="88"/>
        <v>3.5972074035462884</v>
      </c>
      <c r="U128" s="57">
        <f t="shared" si="88"/>
        <v>3.8130398477590659</v>
      </c>
      <c r="V128" s="57">
        <f t="shared" si="88"/>
        <v>4.0418222386246097</v>
      </c>
      <c r="W128" s="57">
        <f t="shared" si="88"/>
        <v>4.2843315729420874</v>
      </c>
      <c r="X128" s="57">
        <f t="shared" si="88"/>
        <v>4.5413914673186113</v>
      </c>
      <c r="Y128" s="57">
        <f t="shared" si="88"/>
        <v>4.8138749553577291</v>
      </c>
      <c r="Z128" s="57">
        <f t="shared" si="88"/>
        <v>3.404567896940518</v>
      </c>
      <c r="AA128" s="57">
        <f t="shared" si="88"/>
        <v>2.8237466815122105</v>
      </c>
      <c r="AB128" s="57">
        <f t="shared" si="88"/>
        <v>2.6850081182960226</v>
      </c>
      <c r="AC128" s="57">
        <f t="shared" si="88"/>
        <v>2.8461086053937841</v>
      </c>
      <c r="AD128" s="58"/>
      <c r="AE128" s="58"/>
      <c r="AF128" s="48"/>
      <c r="AG128" s="48"/>
    </row>
    <row r="129" spans="1:33" x14ac:dyDescent="0.3">
      <c r="B129" s="56"/>
      <c r="C129" s="56"/>
      <c r="D129" s="57" t="s">
        <v>99</v>
      </c>
      <c r="E129" s="58"/>
      <c r="F129" s="57">
        <f t="shared" ref="F129:AC129" si="89">F74/F$104</f>
        <v>3.8445497218830553</v>
      </c>
      <c r="G129" s="57">
        <f t="shared" si="89"/>
        <v>3.2277485888518624</v>
      </c>
      <c r="H129" s="57">
        <f t="shared" si="89"/>
        <v>2.6414898569867127</v>
      </c>
      <c r="I129" s="57">
        <f t="shared" si="89"/>
        <v>2.6414898569867127</v>
      </c>
      <c r="J129" s="57">
        <f t="shared" si="89"/>
        <v>1.7877018739948729</v>
      </c>
      <c r="K129" s="57">
        <f t="shared" si="89"/>
        <v>1.7877018739948729</v>
      </c>
      <c r="L129" s="57">
        <f t="shared" si="89"/>
        <v>1.7877018739948729</v>
      </c>
      <c r="M129" s="57">
        <f t="shared" si="89"/>
        <v>1.7877018739948729</v>
      </c>
      <c r="N129" s="57">
        <f t="shared" si="89"/>
        <v>1.7877018739948729</v>
      </c>
      <c r="O129" s="57">
        <f t="shared" si="89"/>
        <v>1.7877018739948729</v>
      </c>
      <c r="P129" s="57">
        <f t="shared" si="89"/>
        <v>1.7877018739948729</v>
      </c>
      <c r="Q129" s="57">
        <f t="shared" si="89"/>
        <v>1.7877018739948729</v>
      </c>
      <c r="R129" s="57">
        <f t="shared" si="89"/>
        <v>1.7877018739948729</v>
      </c>
      <c r="S129" s="57">
        <f t="shared" si="89"/>
        <v>1.7877018739948729</v>
      </c>
      <c r="T129" s="57">
        <f t="shared" si="89"/>
        <v>1.7877018739948729</v>
      </c>
      <c r="U129" s="57">
        <f t="shared" si="89"/>
        <v>1.7877018739948729</v>
      </c>
      <c r="V129" s="57">
        <f t="shared" si="89"/>
        <v>1.7877018739948729</v>
      </c>
      <c r="W129" s="57">
        <f t="shared" si="89"/>
        <v>1.7877018739948729</v>
      </c>
      <c r="X129" s="57">
        <f t="shared" si="89"/>
        <v>1.7877018739948729</v>
      </c>
      <c r="Y129" s="57">
        <f t="shared" si="89"/>
        <v>1.7877018739948729</v>
      </c>
      <c r="Z129" s="57">
        <f t="shared" si="89"/>
        <v>1.1927692241709229</v>
      </c>
      <c r="AA129" s="57">
        <f t="shared" si="89"/>
        <v>0.93328501659386554</v>
      </c>
      <c r="AB129" s="57">
        <f t="shared" si="89"/>
        <v>0.83719822301221036</v>
      </c>
      <c r="AC129" s="57">
        <f t="shared" si="89"/>
        <v>0.83719822301221036</v>
      </c>
      <c r="AD129" s="58"/>
      <c r="AE129" s="58"/>
      <c r="AF129" s="48"/>
      <c r="AG129" s="48"/>
    </row>
    <row r="130" spans="1:33" x14ac:dyDescent="0.3">
      <c r="A130">
        <v>2</v>
      </c>
      <c r="B130" s="65" t="s">
        <v>20</v>
      </c>
      <c r="C130" s="65"/>
      <c r="D130" s="66" t="s">
        <v>80</v>
      </c>
      <c r="E130" s="67"/>
      <c r="F130" s="66">
        <f t="shared" ref="F130:AC130" si="90">F51/F$112</f>
        <v>1.4183969818636168</v>
      </c>
      <c r="G130" s="66">
        <f t="shared" si="90"/>
        <v>1.3509658441947234</v>
      </c>
      <c r="H130" s="66">
        <f t="shared" si="90"/>
        <v>1.2266830225396534</v>
      </c>
      <c r="I130" s="66">
        <f t="shared" si="90"/>
        <v>1.3002840038920327</v>
      </c>
      <c r="J130" s="66">
        <f t="shared" si="90"/>
        <v>1.1035660647378602</v>
      </c>
      <c r="K130" s="66">
        <f t="shared" si="90"/>
        <v>1.169780028622132</v>
      </c>
      <c r="L130" s="66">
        <f t="shared" si="90"/>
        <v>1.2399668303394598</v>
      </c>
      <c r="M130" s="66">
        <f t="shared" si="90"/>
        <v>1.3143648401598276</v>
      </c>
      <c r="N130" s="66">
        <f t="shared" si="90"/>
        <v>1.3932267305694175</v>
      </c>
      <c r="O130" s="66">
        <f t="shared" si="90"/>
        <v>1.4768203344035824</v>
      </c>
      <c r="P130" s="66">
        <f t="shared" si="90"/>
        <v>1.5654295544677974</v>
      </c>
      <c r="Q130" s="66">
        <f t="shared" si="90"/>
        <v>1.6593553277358652</v>
      </c>
      <c r="R130" s="66">
        <f t="shared" si="90"/>
        <v>1.7589166474000173</v>
      </c>
      <c r="S130" s="66">
        <f t="shared" si="90"/>
        <v>1.8644516462440186</v>
      </c>
      <c r="T130" s="66">
        <f t="shared" si="90"/>
        <v>1.9763187450186599</v>
      </c>
      <c r="U130" s="66">
        <f t="shared" si="90"/>
        <v>2.0948978697197798</v>
      </c>
      <c r="V130" s="66">
        <f t="shared" si="90"/>
        <v>2.2205917419029659</v>
      </c>
      <c r="W130" s="66">
        <f t="shared" si="90"/>
        <v>2.3538272464171452</v>
      </c>
      <c r="X130" s="66">
        <f t="shared" si="90"/>
        <v>2.4950568812021734</v>
      </c>
      <c r="Y130" s="66">
        <f t="shared" si="90"/>
        <v>2.6447602940743038</v>
      </c>
      <c r="Z130" s="66">
        <f t="shared" si="90"/>
        <v>2.4742740616823955</v>
      </c>
      <c r="AA130" s="66">
        <f t="shared" si="90"/>
        <v>2.38958401917328</v>
      </c>
      <c r="AB130" s="66">
        <f t="shared" si="90"/>
        <v>2.3766781545639954</v>
      </c>
      <c r="AC130" s="66">
        <f t="shared" si="90"/>
        <v>2.5192788438378355</v>
      </c>
      <c r="AD130" s="67"/>
      <c r="AE130" s="67"/>
      <c r="AF130" s="48"/>
      <c r="AG130" s="48"/>
    </row>
    <row r="131" spans="1:33" x14ac:dyDescent="0.3">
      <c r="B131" s="65"/>
      <c r="C131" s="65"/>
      <c r="D131" s="66" t="s">
        <v>99</v>
      </c>
      <c r="E131" s="67"/>
      <c r="F131" s="66">
        <f t="shared" ref="F131:AC131" si="91">F82/F$112</f>
        <v>1.59371084882196</v>
      </c>
      <c r="G131" s="66">
        <f t="shared" si="91"/>
        <v>1.432023794846407</v>
      </c>
      <c r="H131" s="66">
        <f t="shared" si="91"/>
        <v>1.2266830225396534</v>
      </c>
      <c r="I131" s="66">
        <f t="shared" si="91"/>
        <v>1.2266830225396534</v>
      </c>
      <c r="J131" s="66">
        <f t="shared" si="91"/>
        <v>0.98216986893721969</v>
      </c>
      <c r="K131" s="66">
        <f t="shared" si="91"/>
        <v>0.98216986893721969</v>
      </c>
      <c r="L131" s="66">
        <f t="shared" si="91"/>
        <v>0.98216986893721969</v>
      </c>
      <c r="M131" s="66">
        <f t="shared" si="91"/>
        <v>0.98216986893721969</v>
      </c>
      <c r="N131" s="66">
        <f t="shared" si="91"/>
        <v>0.98216986893721969</v>
      </c>
      <c r="O131" s="66">
        <f t="shared" si="91"/>
        <v>0.98216986893721969</v>
      </c>
      <c r="P131" s="66">
        <f t="shared" si="91"/>
        <v>0.98216986893721969</v>
      </c>
      <c r="Q131" s="66">
        <f t="shared" si="91"/>
        <v>0.98216986893721969</v>
      </c>
      <c r="R131" s="66">
        <f t="shared" si="91"/>
        <v>0.98216986893721969</v>
      </c>
      <c r="S131" s="66">
        <f t="shared" si="91"/>
        <v>0.98216986893721969</v>
      </c>
      <c r="T131" s="66">
        <f t="shared" si="91"/>
        <v>0.98216986893721969</v>
      </c>
      <c r="U131" s="66">
        <f t="shared" si="91"/>
        <v>0.98216986893721969</v>
      </c>
      <c r="V131" s="66">
        <f t="shared" si="91"/>
        <v>0.98216986893721969</v>
      </c>
      <c r="W131" s="66">
        <f t="shared" si="91"/>
        <v>0.98216986893721969</v>
      </c>
      <c r="X131" s="66">
        <f t="shared" si="91"/>
        <v>0.98216986893721969</v>
      </c>
      <c r="Y131" s="66">
        <f t="shared" si="91"/>
        <v>0.98216986893721969</v>
      </c>
      <c r="Z131" s="66">
        <f t="shared" si="91"/>
        <v>0.86684655506246511</v>
      </c>
      <c r="AA131" s="66">
        <f t="shared" si="91"/>
        <v>0.78978860801785689</v>
      </c>
      <c r="AB131" s="66">
        <f t="shared" si="91"/>
        <v>0.74105948287994938</v>
      </c>
      <c r="AC131" s="66">
        <f t="shared" si="91"/>
        <v>0.74105948287994938</v>
      </c>
      <c r="AD131" s="67"/>
      <c r="AE131" s="67"/>
      <c r="AF131" s="48"/>
      <c r="AG131" s="48"/>
    </row>
    <row r="132" spans="1:33" x14ac:dyDescent="0.3">
      <c r="A132">
        <v>3</v>
      </c>
      <c r="B132" s="74" t="s">
        <v>21</v>
      </c>
      <c r="C132" s="74"/>
      <c r="D132" s="75" t="s">
        <v>80</v>
      </c>
      <c r="E132" s="76"/>
      <c r="F132" s="75">
        <f t="shared" ref="F132:AC132" si="92">F59/F$120</f>
        <v>3.3285134349174537</v>
      </c>
      <c r="G132" s="75">
        <f t="shared" si="92"/>
        <v>3.4710769469679317</v>
      </c>
      <c r="H132" s="75">
        <f t="shared" si="92"/>
        <v>3.4784711111111108</v>
      </c>
      <c r="I132" s="75">
        <f t="shared" si="92"/>
        <v>3.6871793777777784</v>
      </c>
      <c r="J132" s="75">
        <f t="shared" si="92"/>
        <v>3.7504913509135815</v>
      </c>
      <c r="K132" s="75">
        <f t="shared" si="92"/>
        <v>3.355277677244727</v>
      </c>
      <c r="L132" s="75">
        <f t="shared" si="92"/>
        <v>3.5565943378794107</v>
      </c>
      <c r="M132" s="75">
        <f t="shared" si="92"/>
        <v>3.7699899981521763</v>
      </c>
      <c r="N132" s="75">
        <f t="shared" si="92"/>
        <v>3.9961893980413068</v>
      </c>
      <c r="O132" s="75">
        <f t="shared" si="92"/>
        <v>4.2359607619237858</v>
      </c>
      <c r="P132" s="75">
        <f t="shared" si="92"/>
        <v>4.4901184076392129</v>
      </c>
      <c r="Q132" s="75">
        <f t="shared" si="92"/>
        <v>4.7595255120975652</v>
      </c>
      <c r="R132" s="75">
        <f t="shared" si="92"/>
        <v>5.0450970428234196</v>
      </c>
      <c r="S132" s="75">
        <f t="shared" si="92"/>
        <v>5.3478028653928265</v>
      </c>
      <c r="T132" s="75">
        <f t="shared" si="92"/>
        <v>5.6686710373163951</v>
      </c>
      <c r="U132" s="75">
        <f t="shared" si="92"/>
        <v>6.00879129955538</v>
      </c>
      <c r="V132" s="75">
        <f t="shared" si="92"/>
        <v>6.3693187775287017</v>
      </c>
      <c r="W132" s="75">
        <f t="shared" si="92"/>
        <v>6.7514779041804269</v>
      </c>
      <c r="X132" s="75">
        <f t="shared" si="92"/>
        <v>7.1565665784312511</v>
      </c>
      <c r="Y132" s="75">
        <f t="shared" si="92"/>
        <v>7.5859605731371254</v>
      </c>
      <c r="Z132" s="75">
        <f t="shared" si="92"/>
        <v>7.6021389909694461</v>
      </c>
      <c r="AA132" s="75">
        <f t="shared" si="92"/>
        <v>7.9097903109358763</v>
      </c>
      <c r="AB132" s="75">
        <f t="shared" si="92"/>
        <v>7.7298141585683542</v>
      </c>
      <c r="AC132" s="75">
        <f t="shared" si="92"/>
        <v>8.1936030080824551</v>
      </c>
      <c r="AD132" s="76"/>
      <c r="AE132" s="76"/>
      <c r="AF132" s="48"/>
      <c r="AG132" s="48"/>
    </row>
    <row r="133" spans="1:33" x14ac:dyDescent="0.3">
      <c r="B133" s="74"/>
      <c r="C133" s="74"/>
      <c r="D133" s="75" t="s">
        <v>99</v>
      </c>
      <c r="E133" s="76"/>
      <c r="F133" s="75">
        <f t="shared" ref="F133:AC133" si="93">F90/F$120</f>
        <v>3.7399176954732511</v>
      </c>
      <c r="G133" s="75">
        <f t="shared" si="93"/>
        <v>3.6793415637860085</v>
      </c>
      <c r="H133" s="75">
        <f t="shared" si="93"/>
        <v>3.4784711111111108</v>
      </c>
      <c r="I133" s="75">
        <f t="shared" si="93"/>
        <v>3.4784711111111108</v>
      </c>
      <c r="J133" s="75">
        <f t="shared" si="93"/>
        <v>3.3379239506172844</v>
      </c>
      <c r="K133" s="75">
        <f t="shared" si="93"/>
        <v>2.8171558377425039</v>
      </c>
      <c r="L133" s="75">
        <f t="shared" si="93"/>
        <v>2.8171558377425039</v>
      </c>
      <c r="M133" s="75">
        <f t="shared" si="93"/>
        <v>2.8171558377425039</v>
      </c>
      <c r="N133" s="75">
        <f t="shared" si="93"/>
        <v>2.8171558377425039</v>
      </c>
      <c r="O133" s="75">
        <f t="shared" si="93"/>
        <v>2.8171558377425039</v>
      </c>
      <c r="P133" s="75">
        <f t="shared" si="93"/>
        <v>2.8171558377425039</v>
      </c>
      <c r="Q133" s="75">
        <f t="shared" si="93"/>
        <v>2.8171558377425039</v>
      </c>
      <c r="R133" s="75">
        <f t="shared" si="93"/>
        <v>2.8171558377425039</v>
      </c>
      <c r="S133" s="75">
        <f t="shared" si="93"/>
        <v>2.8171558377425039</v>
      </c>
      <c r="T133" s="75">
        <f t="shared" si="93"/>
        <v>2.8171558377425039</v>
      </c>
      <c r="U133" s="75">
        <f t="shared" si="93"/>
        <v>2.8171558377425039</v>
      </c>
      <c r="V133" s="75">
        <f t="shared" si="93"/>
        <v>2.8171558377425039</v>
      </c>
      <c r="W133" s="75">
        <f t="shared" si="93"/>
        <v>2.8171558377425039</v>
      </c>
      <c r="X133" s="75">
        <f t="shared" si="93"/>
        <v>2.8171558377425039</v>
      </c>
      <c r="Y133" s="75">
        <f t="shared" si="93"/>
        <v>2.8171558377425039</v>
      </c>
      <c r="Z133" s="75">
        <f t="shared" si="93"/>
        <v>2.6633621947873798</v>
      </c>
      <c r="AA133" s="75">
        <f t="shared" si="93"/>
        <v>2.6142886080852095</v>
      </c>
      <c r="AB133" s="75">
        <f t="shared" si="93"/>
        <v>2.4101925925925931</v>
      </c>
      <c r="AC133" s="75">
        <f t="shared" si="93"/>
        <v>2.4101925925925931</v>
      </c>
      <c r="AD133" s="76"/>
      <c r="AE133" s="76"/>
      <c r="AF133" s="48"/>
      <c r="AG133" s="48"/>
    </row>
    <row r="134" spans="1:33" x14ac:dyDescent="0.3">
      <c r="B134" s="48" t="s">
        <v>63</v>
      </c>
      <c r="C134" s="48"/>
      <c r="D134" s="49" t="s">
        <v>80</v>
      </c>
      <c r="E134" s="50"/>
      <c r="F134" s="49">
        <f t="shared" ref="F134:AC134" si="94">F60/F$121</f>
        <v>2.4170820599295131</v>
      </c>
      <c r="G134" s="49">
        <f t="shared" si="94"/>
        <v>2.177818792942849</v>
      </c>
      <c r="H134" s="49">
        <f t="shared" si="94"/>
        <v>1.9784217322219069</v>
      </c>
      <c r="I134" s="49">
        <f t="shared" si="94"/>
        <v>2.097127036155221</v>
      </c>
      <c r="J134" s="49">
        <f t="shared" si="94"/>
        <v>1.6786191654319758</v>
      </c>
      <c r="K134" s="49">
        <f t="shared" si="94"/>
        <v>1.8392905861805802</v>
      </c>
      <c r="L134" s="49">
        <f t="shared" si="94"/>
        <v>1.9496480213514149</v>
      </c>
      <c r="M134" s="49">
        <f t="shared" si="94"/>
        <v>2.0666269026325002</v>
      </c>
      <c r="N134" s="49">
        <f t="shared" si="94"/>
        <v>2.1906245167904506</v>
      </c>
      <c r="O134" s="49">
        <f t="shared" si="94"/>
        <v>2.3220619877978774</v>
      </c>
      <c r="P134" s="49">
        <f t="shared" si="94"/>
        <v>2.4613857070657499</v>
      </c>
      <c r="Q134" s="49">
        <f t="shared" si="94"/>
        <v>2.6090688494896952</v>
      </c>
      <c r="R134" s="49">
        <f t="shared" si="94"/>
        <v>2.765612980459077</v>
      </c>
      <c r="S134" s="49">
        <f t="shared" si="94"/>
        <v>2.9315497592866224</v>
      </c>
      <c r="T134" s="49">
        <f t="shared" si="94"/>
        <v>3.1074427448438198</v>
      </c>
      <c r="U134" s="49">
        <f t="shared" si="94"/>
        <v>3.2938893095344493</v>
      </c>
      <c r="V134" s="49">
        <f t="shared" si="94"/>
        <v>3.4915226681065157</v>
      </c>
      <c r="W134" s="49">
        <f t="shared" si="94"/>
        <v>3.7010140281929078</v>
      </c>
      <c r="X134" s="49">
        <f t="shared" si="94"/>
        <v>3.923074869884482</v>
      </c>
      <c r="Y134" s="49">
        <f t="shared" si="94"/>
        <v>4.1584593620775507</v>
      </c>
      <c r="Z134" s="49">
        <f t="shared" si="94"/>
        <v>3.7055191016854785</v>
      </c>
      <c r="AA134" s="49">
        <f t="shared" si="94"/>
        <v>3.6861942620955115</v>
      </c>
      <c r="AB134" s="49">
        <f t="shared" si="94"/>
        <v>3.6512029221280651</v>
      </c>
      <c r="AC134" s="49">
        <f t="shared" si="94"/>
        <v>3.8702750974557492</v>
      </c>
      <c r="AD134" s="50"/>
      <c r="AE134" s="50"/>
      <c r="AF134" s="50"/>
      <c r="AG134" s="50"/>
    </row>
    <row r="135" spans="1:33" x14ac:dyDescent="0.3">
      <c r="D135" s="83" t="s">
        <v>99</v>
      </c>
      <c r="F135" s="49">
        <f t="shared" ref="F135:AC135" si="95">F91/F$121</f>
        <v>2.7158334025368012</v>
      </c>
      <c r="G135" s="49">
        <f t="shared" si="95"/>
        <v>2.3084879205194206</v>
      </c>
      <c r="H135" s="49">
        <f t="shared" si="95"/>
        <v>1.9784217322219069</v>
      </c>
      <c r="I135" s="49">
        <f t="shared" si="95"/>
        <v>1.9784217322219069</v>
      </c>
      <c r="J135" s="49">
        <f t="shared" si="95"/>
        <v>1.4939650813741325</v>
      </c>
      <c r="K135" s="49">
        <f t="shared" si="95"/>
        <v>1.5443038432570004</v>
      </c>
      <c r="L135" s="49">
        <f t="shared" si="95"/>
        <v>1.5443038432570004</v>
      </c>
      <c r="M135" s="49">
        <f t="shared" si="95"/>
        <v>1.5443038432570004</v>
      </c>
      <c r="N135" s="49">
        <f t="shared" si="95"/>
        <v>1.5443038432570004</v>
      </c>
      <c r="O135" s="49">
        <f t="shared" si="95"/>
        <v>1.5443038432570004</v>
      </c>
      <c r="P135" s="49">
        <f t="shared" si="95"/>
        <v>1.5443038432570004</v>
      </c>
      <c r="Q135" s="49">
        <f t="shared" si="95"/>
        <v>1.5443038432570004</v>
      </c>
      <c r="R135" s="49">
        <f t="shared" si="95"/>
        <v>1.5443038432570004</v>
      </c>
      <c r="S135" s="49">
        <f t="shared" si="95"/>
        <v>1.5443038432570004</v>
      </c>
      <c r="T135" s="49">
        <f t="shared" si="95"/>
        <v>1.5443038432570004</v>
      </c>
      <c r="U135" s="49">
        <f t="shared" si="95"/>
        <v>1.5443038432570004</v>
      </c>
      <c r="V135" s="49">
        <f t="shared" si="95"/>
        <v>1.5443038432570004</v>
      </c>
      <c r="W135" s="49">
        <f t="shared" si="95"/>
        <v>1.5443038432570004</v>
      </c>
      <c r="X135" s="49">
        <f t="shared" si="95"/>
        <v>1.5443038432570004</v>
      </c>
      <c r="Y135" s="49">
        <f t="shared" si="95"/>
        <v>1.5443038432570004</v>
      </c>
      <c r="Z135" s="49">
        <f t="shared" si="95"/>
        <v>1.2982056101861741</v>
      </c>
      <c r="AA135" s="49">
        <f t="shared" si="95"/>
        <v>1.2183351628502463</v>
      </c>
      <c r="AB135" s="49">
        <f t="shared" si="95"/>
        <v>1.1384623299398142</v>
      </c>
      <c r="AC135" s="49">
        <f t="shared" si="95"/>
        <v>1.1384623299398142</v>
      </c>
    </row>
    <row r="136" spans="1:33" x14ac:dyDescent="0.3">
      <c r="D136" s="42"/>
    </row>
    <row r="137" spans="1:33" x14ac:dyDescent="0.3">
      <c r="D137" s="42"/>
    </row>
    <row r="139" spans="1:33" ht="25.8" x14ac:dyDescent="0.5">
      <c r="B139" s="55" t="s">
        <v>90</v>
      </c>
    </row>
    <row r="140" spans="1:33" x14ac:dyDescent="0.3">
      <c r="C140">
        <v>7</v>
      </c>
      <c r="D140">
        <v>6</v>
      </c>
      <c r="E140">
        <v>5</v>
      </c>
      <c r="F140">
        <v>4</v>
      </c>
      <c r="G140">
        <v>3</v>
      </c>
      <c r="H140">
        <v>2</v>
      </c>
      <c r="I140">
        <v>1</v>
      </c>
    </row>
    <row r="141" spans="1:33" x14ac:dyDescent="0.3">
      <c r="B141" s="46" t="s">
        <v>73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61</v>
      </c>
      <c r="I141" t="s">
        <v>62</v>
      </c>
      <c r="J141" t="s">
        <v>63</v>
      </c>
    </row>
    <row r="142" spans="1:33" x14ac:dyDescent="0.3">
      <c r="A142">
        <v>1</v>
      </c>
      <c r="B142" s="56" t="s">
        <v>12</v>
      </c>
      <c r="C142" s="58">
        <f t="shared" ref="C142:I144" si="96">INDEX($AF$36:$AF$58,($A142-1)*8+C$140,1)</f>
        <v>174.20984120249457</v>
      </c>
      <c r="D142" s="58">
        <f t="shared" si="96"/>
        <v>72.668017421583187</v>
      </c>
      <c r="E142" s="58">
        <f t="shared" si="96"/>
        <v>43.024326861505109</v>
      </c>
      <c r="F142" s="58">
        <f t="shared" si="96"/>
        <v>0</v>
      </c>
      <c r="G142" s="58">
        <f t="shared" si="96"/>
        <v>34.523745110176499</v>
      </c>
      <c r="H142" s="58">
        <f t="shared" si="96"/>
        <v>35.889708059353161</v>
      </c>
      <c r="I142" s="58">
        <f t="shared" si="96"/>
        <v>30.602980726147173</v>
      </c>
      <c r="J142" s="87">
        <f>SUM(C142:I142)</f>
        <v>390.9186193812597</v>
      </c>
    </row>
    <row r="143" spans="1:33" x14ac:dyDescent="0.3">
      <c r="A143">
        <v>2</v>
      </c>
      <c r="B143" s="65" t="s">
        <v>20</v>
      </c>
      <c r="C143" s="67">
        <f t="shared" si="96"/>
        <v>101.42311552700673</v>
      </c>
      <c r="D143" s="67">
        <f t="shared" si="96"/>
        <v>74.876200530951394</v>
      </c>
      <c r="E143" s="67">
        <f t="shared" si="96"/>
        <v>81.160562690217745</v>
      </c>
      <c r="F143" s="67">
        <f t="shared" si="96"/>
        <v>0</v>
      </c>
      <c r="G143" s="67">
        <f t="shared" si="96"/>
        <v>62.002990890081747</v>
      </c>
      <c r="H143" s="67">
        <f t="shared" si="96"/>
        <v>73.389952691233162</v>
      </c>
      <c r="I143" s="67">
        <f t="shared" si="96"/>
        <v>53.555216270757541</v>
      </c>
      <c r="J143" s="88">
        <f>SUM(C143:I143)</f>
        <v>446.40803860024835</v>
      </c>
    </row>
    <row r="144" spans="1:33" x14ac:dyDescent="0.3">
      <c r="A144">
        <v>3</v>
      </c>
      <c r="B144" s="74" t="s">
        <v>21</v>
      </c>
      <c r="C144" s="76">
        <f t="shared" si="96"/>
        <v>74.008440244757168</v>
      </c>
      <c r="D144" s="76">
        <f t="shared" si="96"/>
        <v>24.455446282568023</v>
      </c>
      <c r="E144" s="76">
        <f t="shared" si="96"/>
        <v>97.168547749232275</v>
      </c>
      <c r="F144" s="76">
        <f t="shared" si="96"/>
        <v>101.82458261754785</v>
      </c>
      <c r="G144" s="76">
        <f t="shared" si="96"/>
        <v>0</v>
      </c>
      <c r="H144" s="76">
        <f t="shared" si="96"/>
        <v>0</v>
      </c>
      <c r="I144" s="76">
        <f t="shared" si="96"/>
        <v>168.64696496031362</v>
      </c>
      <c r="J144" s="89">
        <f>SUM(C144:I144)</f>
        <v>466.10398185441898</v>
      </c>
    </row>
    <row r="145" spans="1:10" x14ac:dyDescent="0.3">
      <c r="B145" s="46" t="s">
        <v>63</v>
      </c>
      <c r="C145" s="44">
        <f>SUM(C142:C144)</f>
        <v>349.64139697425844</v>
      </c>
      <c r="D145" s="44">
        <f t="shared" ref="D145:I145" si="97">SUM(D142:D144)</f>
        <v>171.99966423510261</v>
      </c>
      <c r="E145" s="44">
        <f t="shared" si="97"/>
        <v>221.35343730095514</v>
      </c>
      <c r="F145" s="44">
        <f t="shared" si="97"/>
        <v>101.82458261754785</v>
      </c>
      <c r="G145" s="44">
        <f t="shared" si="97"/>
        <v>96.526736000258239</v>
      </c>
      <c r="H145" s="44">
        <f t="shared" si="97"/>
        <v>109.27966075058632</v>
      </c>
      <c r="I145" s="44">
        <f t="shared" si="97"/>
        <v>252.80516195721833</v>
      </c>
      <c r="J145" s="85">
        <f>SUM(J142:J144)</f>
        <v>1303.4306398359272</v>
      </c>
    </row>
    <row r="146" spans="1:10" x14ac:dyDescent="0.3">
      <c r="B146" s="46"/>
      <c r="C146" s="44"/>
      <c r="D146" s="44"/>
      <c r="E146" s="44"/>
      <c r="F146" s="44"/>
      <c r="G146" s="44"/>
      <c r="H146" s="44"/>
      <c r="I146" s="44"/>
      <c r="J146" s="44"/>
    </row>
    <row r="147" spans="1:10" x14ac:dyDescent="0.3">
      <c r="C147">
        <v>7</v>
      </c>
      <c r="D147">
        <v>6</v>
      </c>
      <c r="E147">
        <v>5</v>
      </c>
      <c r="F147">
        <v>4</v>
      </c>
      <c r="G147">
        <v>3</v>
      </c>
      <c r="H147">
        <v>2</v>
      </c>
      <c r="I147">
        <v>1</v>
      </c>
    </row>
    <row r="148" spans="1:10" x14ac:dyDescent="0.3">
      <c r="B148" s="46" t="s">
        <v>74</v>
      </c>
      <c r="C148" t="s">
        <v>2</v>
      </c>
      <c r="D148" t="s">
        <v>3</v>
      </c>
      <c r="E148" t="s">
        <v>4</v>
      </c>
      <c r="F148" t="s">
        <v>5</v>
      </c>
      <c r="G148" t="s">
        <v>6</v>
      </c>
      <c r="H148" t="s">
        <v>61</v>
      </c>
      <c r="I148" t="s">
        <v>62</v>
      </c>
      <c r="J148" t="s">
        <v>63</v>
      </c>
    </row>
    <row r="149" spans="1:10" x14ac:dyDescent="0.3">
      <c r="A149">
        <v>1</v>
      </c>
      <c r="B149" s="56" t="s">
        <v>12</v>
      </c>
      <c r="C149" s="58">
        <f t="shared" ref="C149:I151" si="98">INDEX($AG$36:$AG$58,($A149-1)*8+C$147,1)</f>
        <v>62.344322687489708</v>
      </c>
      <c r="D149" s="58">
        <f t="shared" si="98"/>
        <v>23.013840263083896</v>
      </c>
      <c r="E149" s="58">
        <f t="shared" si="98"/>
        <v>12.058170586894546</v>
      </c>
      <c r="F149" s="58">
        <f t="shared" si="98"/>
        <v>0</v>
      </c>
      <c r="G149" s="58">
        <f t="shared" si="98"/>
        <v>9.6757634158232939</v>
      </c>
      <c r="H149" s="58">
        <f t="shared" si="98"/>
        <v>10.058593676237823</v>
      </c>
      <c r="I149" s="58">
        <f t="shared" si="98"/>
        <v>8.5769142478669629</v>
      </c>
      <c r="J149" s="87">
        <f>SUM(C149:I149)</f>
        <v>125.72760487739623</v>
      </c>
    </row>
    <row r="150" spans="1:10" x14ac:dyDescent="0.3">
      <c r="A150">
        <v>2</v>
      </c>
      <c r="B150" s="65" t="s">
        <v>20</v>
      </c>
      <c r="C150" s="67">
        <f t="shared" si="98"/>
        <v>36.296201171760863</v>
      </c>
      <c r="D150" s="67">
        <f t="shared" si="98"/>
        <v>23.713168181386866</v>
      </c>
      <c r="E150" s="67">
        <f t="shared" si="98"/>
        <v>22.746385155478492</v>
      </c>
      <c r="F150" s="67">
        <f t="shared" si="98"/>
        <v>0</v>
      </c>
      <c r="G150" s="67">
        <f t="shared" si="98"/>
        <v>17.377207166004681</v>
      </c>
      <c r="H150" s="67">
        <f t="shared" si="98"/>
        <v>20.568562798522116</v>
      </c>
      <c r="I150" s="67">
        <f t="shared" si="98"/>
        <v>15.009599933767184</v>
      </c>
      <c r="J150" s="88">
        <f>SUM(C150:I150)</f>
        <v>135.71112440692022</v>
      </c>
    </row>
    <row r="151" spans="1:10" x14ac:dyDescent="0.3">
      <c r="A151">
        <v>3</v>
      </c>
      <c r="B151" s="74" t="s">
        <v>21</v>
      </c>
      <c r="C151" s="76">
        <f t="shared" si="98"/>
        <v>26.485335434373106</v>
      </c>
      <c r="D151" s="76">
        <f t="shared" si="98"/>
        <v>7.7449991657855222</v>
      </c>
      <c r="E151" s="76">
        <f t="shared" si="98"/>
        <v>27.232847319440022</v>
      </c>
      <c r="F151" s="76">
        <f t="shared" si="98"/>
        <v>28.537766345399522</v>
      </c>
      <c r="G151" s="76">
        <f t="shared" si="98"/>
        <v>0</v>
      </c>
      <c r="H151" s="76">
        <f t="shared" si="98"/>
        <v>0</v>
      </c>
      <c r="I151" s="76">
        <f t="shared" si="98"/>
        <v>47.265675509567949</v>
      </c>
      <c r="J151" s="89">
        <f>SUM(C151:I151)</f>
        <v>137.26662377456611</v>
      </c>
    </row>
    <row r="152" spans="1:10" x14ac:dyDescent="0.3">
      <c r="B152" s="46" t="s">
        <v>63</v>
      </c>
      <c r="C152" s="44">
        <f>SUM(C149:C151)</f>
        <v>125.12585929362368</v>
      </c>
      <c r="D152" s="44">
        <f t="shared" ref="D152:I152" si="99">SUM(D149:D151)</f>
        <v>54.472007610256284</v>
      </c>
      <c r="E152" s="44">
        <f t="shared" si="99"/>
        <v>62.037403061813066</v>
      </c>
      <c r="F152" s="44">
        <f t="shared" si="99"/>
        <v>28.537766345399522</v>
      </c>
      <c r="G152" s="44">
        <f t="shared" si="99"/>
        <v>27.052970581827974</v>
      </c>
      <c r="H152" s="44">
        <f t="shared" si="99"/>
        <v>30.627156474759939</v>
      </c>
      <c r="I152" s="44">
        <f t="shared" si="99"/>
        <v>70.852189691202099</v>
      </c>
      <c r="J152" s="85">
        <f>SUM(J149:J151)</f>
        <v>398.70535305888257</v>
      </c>
    </row>
  </sheetData>
  <hyperlinks>
    <hyperlink ref="P4" r:id="rId1"/>
    <hyperlink ref="P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 IPPs</vt:lpstr>
      <vt:lpstr>CPI</vt:lpstr>
      <vt:lpstr>TotalPayments_Apr2016</vt:lpstr>
      <vt:lpstr>TotalPayments_Apr2017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TBischofNiemz</dc:creator>
  <cp:lastModifiedBy>TDimpe</cp:lastModifiedBy>
  <dcterms:created xsi:type="dcterms:W3CDTF">2016-09-02T06:43:53Z</dcterms:created>
  <dcterms:modified xsi:type="dcterms:W3CDTF">2017-07-04T10:11:47Z</dcterms:modified>
</cp:coreProperties>
</file>